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entario Insumos" sheetId="1" state="visible" r:id="rId1"/>
    <sheet xmlns:r="http://schemas.openxmlformats.org/officeDocument/2006/relationships" name="Recetas Bowls" sheetId="2" state="visible" r:id="rId2"/>
    <sheet xmlns:r="http://schemas.openxmlformats.org/officeDocument/2006/relationships" name="Costeo Detallado" sheetId="3" state="visible" r:id="rId3"/>
    <sheet xmlns:r="http://schemas.openxmlformats.org/officeDocument/2006/relationships" name="Resumen Financiero" sheetId="4" state="visible" r:id="rId4"/>
    <sheet xmlns:r="http://schemas.openxmlformats.org/officeDocument/2006/relationships" name="Simulador Precios" sheetId="5" state="visible" r:id="rId5"/>
    <sheet xmlns:r="http://schemas.openxmlformats.org/officeDocument/2006/relationships" name="Costos Fijos y B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0.0%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2"/>
    </font>
    <font>
      <name val="Calibri"/>
      <color rgb="00000000"/>
      <sz val="11"/>
    </font>
    <font>
      <b val="1"/>
      <sz val="11"/>
    </font>
    <font>
      <b val="1"/>
      <color rgb="001F4E78"/>
      <sz val="16"/>
    </font>
    <font>
      <i val="1"/>
      <color rgb="00666666"/>
      <sz val="10"/>
    </font>
    <font>
      <name val="Calibri"/>
      <b val="1"/>
      <color rgb="00000000"/>
      <sz val="11"/>
    </font>
    <font>
      <b val="1"/>
      <color rgb="001F4E78"/>
      <sz val="12"/>
    </font>
  </fonts>
  <fills count="8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FFFFF"/>
        <bgColor rgb="00FFFFFF"/>
      </patternFill>
    </fill>
    <fill>
      <patternFill patternType="solid">
        <fgColor rgb="002E75B6"/>
        <bgColor rgb="002E75B6"/>
      </patternFill>
    </fill>
    <fill>
      <patternFill patternType="solid">
        <fgColor rgb="00B8CCE4"/>
        <bgColor rgb="00B8CCE4"/>
      </patternFill>
    </fill>
    <fill>
      <patternFill patternType="solid">
        <fgColor rgb="00FFEB9C"/>
        <bgColor rgb="00FFEB9C"/>
      </patternFill>
    </fill>
    <fill>
      <patternFill patternType="solid">
        <fgColor rgb="00C6EFCE"/>
        <bgColor rgb="00C6EFCE"/>
      </patternFill>
    </fill>
  </fills>
  <borders count="7">
    <border>
      <left/>
      <right/>
      <top/>
      <bottom/>
      <diagonal/>
    </border>
    <border>
      <left style="medium"/>
      <right style="medium"/>
      <top style="medium"/>
      <bottom style="medium"/>
    </border>
    <border>
      <left style="thin"/>
      <right style="thin"/>
      <top style="thin"/>
      <bottom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2" applyAlignment="1" pivotButton="0" quotePrefix="0" xfId="0">
      <alignment horizontal="center" vertical="center" wrapText="1"/>
    </xf>
    <xf numFmtId="0" fontId="2" fillId="3" borderId="2" applyAlignment="1" pivotButton="0" quotePrefix="0" xfId="0">
      <alignment horizontal="left" vertical="center" wrapText="1"/>
    </xf>
    <xf numFmtId="164" fontId="2" fillId="3" borderId="2" applyAlignment="1" pivotButton="0" quotePrefix="0" xfId="0">
      <alignment horizontal="center" vertical="center" wrapText="1"/>
    </xf>
    <xf numFmtId="0" fontId="3" fillId="3" borderId="2" applyAlignment="1" pivotButton="0" quotePrefix="0" xfId="0">
      <alignment horizontal="left" vertical="center" wrapText="1"/>
    </xf>
    <xf numFmtId="0" fontId="1" fillId="4" borderId="1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7" fillId="5" borderId="2" applyAlignment="1" pivotButton="0" quotePrefix="0" xfId="0">
      <alignment horizontal="left" vertical="center"/>
    </xf>
    <xf numFmtId="165" fontId="2" fillId="3" borderId="2" applyAlignment="1" pivotButton="0" quotePrefix="0" xfId="0">
      <alignment horizontal="center" vertical="center" wrapText="1"/>
    </xf>
    <xf numFmtId="0" fontId="6" fillId="6" borderId="2" applyAlignment="1" pivotButton="0" quotePrefix="0" xfId="0">
      <alignment horizontal="center" vertical="center" wrapText="1"/>
    </xf>
    <xf numFmtId="0" fontId="6" fillId="5" borderId="2" applyAlignment="1" pivotButton="0" quotePrefix="0" xfId="0">
      <alignment horizontal="center" vertical="center" wrapText="1"/>
    </xf>
    <xf numFmtId="0" fontId="6" fillId="7" borderId="2" applyAlignment="1" pivotButton="0" quotePrefix="0" xfId="0">
      <alignment horizontal="center" vertical="center" wrapText="1"/>
    </xf>
  </cellXfs>
  <cellStyles count="1">
    <cellStyle name="Normal" xfId="0" builtinId="0" hidden="0"/>
  </cellStyles>
  <dxfs count="2">
    <dxf>
      <font>
        <b val="1"/>
        <color rgb="00006100"/>
      </font>
      <fill>
        <patternFill patternType="solid">
          <fgColor rgb="00C6EFCE"/>
          <bgColor rgb="00C6EFCE"/>
        </patternFill>
      </fill>
    </dxf>
    <dxf>
      <font>
        <b val="1"/>
        <color rgb="009C0006"/>
      </font>
      <fill>
        <patternFill patternType="solid">
          <fgColor rgb="00FFC7CE"/>
          <b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5" customWidth="1" min="2" max="2"/>
    <col width="22" customWidth="1" min="3" max="3"/>
    <col width="16" customWidth="1" min="4" max="4"/>
    <col width="18" customWidth="1" min="5" max="5"/>
    <col width="18" customWidth="1" min="6" max="6"/>
    <col width="18" customWidth="1" min="7" max="7"/>
    <col width="20" customWidth="1" min="8" max="8"/>
    <col width="14" customWidth="1" min="9" max="9"/>
    <col width="14" customWidth="1" min="10" max="10"/>
  </cols>
  <sheetData>
    <row r="1">
      <c r="A1" s="1" t="inlineStr">
        <is>
          <t>ID</t>
        </is>
      </c>
      <c r="B1" s="1" t="inlineStr">
        <is>
          <t>Categoría</t>
        </is>
      </c>
      <c r="C1" s="1" t="inlineStr">
        <is>
          <t>Insumo</t>
        </is>
      </c>
      <c r="D1" s="1" t="inlineStr">
        <is>
          <t>Unidad de Medida</t>
        </is>
      </c>
      <c r="E1" s="1" t="inlineStr">
        <is>
          <t>Cantidad en Stock</t>
        </is>
      </c>
      <c r="F1" s="1" t="inlineStr">
        <is>
          <t>Costo Unitario ($)</t>
        </is>
      </c>
      <c r="G1" s="1" t="inlineStr">
        <is>
          <t>Proveedor</t>
        </is>
      </c>
      <c r="H1" s="1" t="inlineStr">
        <is>
          <t>Fecha Última Compra</t>
        </is>
      </c>
      <c r="I1" s="1" t="inlineStr">
        <is>
          <t>Stock Mínimo</t>
        </is>
      </c>
      <c r="J1" s="1" t="inlineStr">
        <is>
          <t>Estado</t>
        </is>
      </c>
    </row>
    <row r="2">
      <c r="A2" s="2" t="inlineStr">
        <is>
          <t>INS-001</t>
        </is>
      </c>
      <c r="B2" s="3" t="inlineStr">
        <is>
          <t>Base</t>
        </is>
      </c>
      <c r="C2" s="3" t="inlineStr">
        <is>
          <t>Arroz Sushi</t>
        </is>
      </c>
      <c r="D2" s="2" t="inlineStr">
        <is>
          <t>kg</t>
        </is>
      </c>
      <c r="E2" s="2" t="n">
        <v>15</v>
      </c>
      <c r="F2" s="4" t="n">
        <v>3.5</v>
      </c>
      <c r="G2" s="3" t="inlineStr">
        <is>
          <t>Proveedor A</t>
        </is>
      </c>
      <c r="H2" s="3" t="inlineStr">
        <is>
          <t>2026-05-10</t>
        </is>
      </c>
      <c r="I2" s="2" t="n">
        <v>5</v>
      </c>
      <c r="J2" s="5">
        <f>IF(E2&gt;=I2,"OK","REPOSICIÓN")</f>
        <v/>
      </c>
    </row>
    <row r="3">
      <c r="A3" s="2" t="inlineStr">
        <is>
          <t>INS-002</t>
        </is>
      </c>
      <c r="B3" s="3" t="inlineStr">
        <is>
          <t>Base</t>
        </is>
      </c>
      <c r="C3" s="3" t="inlineStr">
        <is>
          <t>Quinoa</t>
        </is>
      </c>
      <c r="D3" s="2" t="inlineStr">
        <is>
          <t>kg</t>
        </is>
      </c>
      <c r="E3" s="2" t="n">
        <v>8</v>
      </c>
      <c r="F3" s="4" t="n">
        <v>4.2</v>
      </c>
      <c r="G3" s="3" t="inlineStr">
        <is>
          <t>Proveedor B</t>
        </is>
      </c>
      <c r="H3" s="3" t="inlineStr">
        <is>
          <t>2026-05-08</t>
        </is>
      </c>
      <c r="I3" s="2" t="n">
        <v>3</v>
      </c>
      <c r="J3" s="5">
        <f>IF(E3&gt;=I3,"OK","REPOSICIÓN")</f>
        <v/>
      </c>
    </row>
    <row r="4">
      <c r="A4" s="2" t="inlineStr">
        <is>
          <t>INS-003</t>
        </is>
      </c>
      <c r="B4" s="3" t="inlineStr">
        <is>
          <t>Base</t>
        </is>
      </c>
      <c r="C4" s="3" t="inlineStr">
        <is>
          <t>Arroz Integral</t>
        </is>
      </c>
      <c r="D4" s="2" t="inlineStr">
        <is>
          <t>kg</t>
        </is>
      </c>
      <c r="E4" s="2" t="n">
        <v>12</v>
      </c>
      <c r="F4" s="4" t="n">
        <v>2.8</v>
      </c>
      <c r="G4" s="3" t="inlineStr">
        <is>
          <t>Proveedor A</t>
        </is>
      </c>
      <c r="H4" s="3" t="inlineStr">
        <is>
          <t>2026-05-12</t>
        </is>
      </c>
      <c r="I4" s="2" t="n">
        <v>4</v>
      </c>
      <c r="J4" s="5">
        <f>IF(E4&gt;=I4,"OK","REPOSICIÓN")</f>
        <v/>
      </c>
    </row>
    <row r="5">
      <c r="A5" s="2" t="inlineStr">
        <is>
          <t>INS-004</t>
        </is>
      </c>
      <c r="B5" s="3" t="inlineStr">
        <is>
          <t>Proteína</t>
        </is>
      </c>
      <c r="C5" s="3" t="inlineStr">
        <is>
          <t>Pollo a la Plancha</t>
        </is>
      </c>
      <c r="D5" s="2" t="inlineStr">
        <is>
          <t>kg</t>
        </is>
      </c>
      <c r="E5" s="2" t="n">
        <v>6</v>
      </c>
      <c r="F5" s="4" t="n">
        <v>8.5</v>
      </c>
      <c r="G5" s="3" t="inlineStr">
        <is>
          <t>Carnicería X</t>
        </is>
      </c>
      <c r="H5" s="3" t="inlineStr">
        <is>
          <t>2026-05-11</t>
        </is>
      </c>
      <c r="I5" s="2" t="n">
        <v>2</v>
      </c>
      <c r="J5" s="5">
        <f>IF(E5&gt;=I5,"OK","REPOSICIÓN")</f>
        <v/>
      </c>
    </row>
    <row r="6">
      <c r="A6" s="2" t="inlineStr">
        <is>
          <t>INS-005</t>
        </is>
      </c>
      <c r="B6" s="3" t="inlineStr">
        <is>
          <t>Proteína</t>
        </is>
      </c>
      <c r="C6" s="3" t="inlineStr">
        <is>
          <t>Salmón Fresco</t>
        </is>
      </c>
      <c r="D6" s="2" t="inlineStr">
        <is>
          <t>kg</t>
        </is>
      </c>
      <c r="E6" s="2" t="n">
        <v>4</v>
      </c>
      <c r="F6" s="4" t="n">
        <v>18</v>
      </c>
      <c r="G6" s="3" t="inlineStr">
        <is>
          <t>Pescadería Y</t>
        </is>
      </c>
      <c r="H6" s="3" t="inlineStr">
        <is>
          <t>2026-05-13</t>
        </is>
      </c>
      <c r="I6" s="2" t="n">
        <v>1.5</v>
      </c>
      <c r="J6" s="5">
        <f>IF(E6&gt;=I6,"OK","REPOSICIÓN")</f>
        <v/>
      </c>
    </row>
    <row r="7">
      <c r="A7" s="2" t="inlineStr">
        <is>
          <t>INS-006</t>
        </is>
      </c>
      <c r="B7" s="3" t="inlineStr">
        <is>
          <t>Proteína</t>
        </is>
      </c>
      <c r="C7" s="3" t="inlineStr">
        <is>
          <t>Tofu</t>
        </is>
      </c>
      <c r="D7" s="2" t="inlineStr">
        <is>
          <t>kg</t>
        </is>
      </c>
      <c r="E7" s="2" t="n">
        <v>5</v>
      </c>
      <c r="F7" s="4" t="n">
        <v>5</v>
      </c>
      <c r="G7" s="3" t="inlineStr">
        <is>
          <t>Proveedor B</t>
        </is>
      </c>
      <c r="H7" s="3" t="inlineStr">
        <is>
          <t>2026-05-09</t>
        </is>
      </c>
      <c r="I7" s="2" t="n">
        <v>2</v>
      </c>
      <c r="J7" s="5">
        <f>IF(E7&gt;=I7,"OK","REPOSICIÓN")</f>
        <v/>
      </c>
    </row>
    <row r="8">
      <c r="A8" s="2" t="inlineStr">
        <is>
          <t>INS-007</t>
        </is>
      </c>
      <c r="B8" s="3" t="inlineStr">
        <is>
          <t>Proteína</t>
        </is>
      </c>
      <c r="C8" s="3" t="inlineStr">
        <is>
          <t>Atún</t>
        </is>
      </c>
      <c r="D8" s="2" t="inlineStr">
        <is>
          <t>kg</t>
        </is>
      </c>
      <c r="E8" s="2" t="n">
        <v>3</v>
      </c>
      <c r="F8" s="4" t="n">
        <v>15</v>
      </c>
      <c r="G8" s="3" t="inlineStr">
        <is>
          <t>Pescadería Y</t>
        </is>
      </c>
      <c r="H8" s="3" t="inlineStr">
        <is>
          <t>2026-05-14</t>
        </is>
      </c>
      <c r="I8" s="2" t="n">
        <v>1</v>
      </c>
      <c r="J8" s="5">
        <f>IF(E8&gt;=I8,"OK","REPOSICIÓN")</f>
        <v/>
      </c>
    </row>
    <row r="9">
      <c r="A9" s="2" t="inlineStr">
        <is>
          <t>INS-008</t>
        </is>
      </c>
      <c r="B9" s="3" t="inlineStr">
        <is>
          <t>Vegetales</t>
        </is>
      </c>
      <c r="C9" s="3" t="inlineStr">
        <is>
          <t>Aguacate</t>
        </is>
      </c>
      <c r="D9" s="2" t="inlineStr">
        <is>
          <t>kg</t>
        </is>
      </c>
      <c r="E9" s="2" t="n">
        <v>10</v>
      </c>
      <c r="F9" s="4" t="n">
        <v>4</v>
      </c>
      <c r="G9" s="3" t="inlineStr">
        <is>
          <t>Verdulería Z</t>
        </is>
      </c>
      <c r="H9" s="3" t="inlineStr">
        <is>
          <t>2026-05-13</t>
        </is>
      </c>
      <c r="I9" s="2" t="n">
        <v>3</v>
      </c>
      <c r="J9" s="5">
        <f>IF(E9&gt;=I9,"OK","REPOSICIÓN")</f>
        <v/>
      </c>
    </row>
    <row r="10">
      <c r="A10" s="2" t="inlineStr">
        <is>
          <t>INS-009</t>
        </is>
      </c>
      <c r="B10" s="3" t="inlineStr">
        <is>
          <t>Vegetales</t>
        </is>
      </c>
      <c r="C10" s="3" t="inlineStr">
        <is>
          <t>Edamame</t>
        </is>
      </c>
      <c r="D10" s="2" t="inlineStr">
        <is>
          <t>kg</t>
        </is>
      </c>
      <c r="E10" s="2" t="n">
        <v>4</v>
      </c>
      <c r="F10" s="4" t="n">
        <v>6.5</v>
      </c>
      <c r="G10" s="3" t="inlineStr">
        <is>
          <t>Proveedor B</t>
        </is>
      </c>
      <c r="H10" s="3" t="inlineStr">
        <is>
          <t>2026-05-10</t>
        </is>
      </c>
      <c r="I10" s="2" t="n">
        <v>1.5</v>
      </c>
      <c r="J10" s="5">
        <f>IF(E10&gt;=I10,"OK","REPOSICIÓN")</f>
        <v/>
      </c>
    </row>
    <row r="11">
      <c r="A11" s="2" t="inlineStr">
        <is>
          <t>INS-010</t>
        </is>
      </c>
      <c r="B11" s="3" t="inlineStr">
        <is>
          <t>Vegetales</t>
        </is>
      </c>
      <c r="C11" s="3" t="inlineStr">
        <is>
          <t>Zanahoria</t>
        </is>
      </c>
      <c r="D11" s="2" t="inlineStr">
        <is>
          <t>kg</t>
        </is>
      </c>
      <c r="E11" s="2" t="n">
        <v>8</v>
      </c>
      <c r="F11" s="4" t="n">
        <v>1.2</v>
      </c>
      <c r="G11" s="3" t="inlineStr">
        <is>
          <t>Verdulería Z</t>
        </is>
      </c>
      <c r="H11" s="3" t="inlineStr">
        <is>
          <t>2026-05-12</t>
        </is>
      </c>
      <c r="I11" s="2" t="n">
        <v>3</v>
      </c>
      <c r="J11" s="5">
        <f>IF(E11&gt;=I11,"OK","REPOSICIÓN")</f>
        <v/>
      </c>
    </row>
    <row r="12">
      <c r="A12" s="2" t="inlineStr">
        <is>
          <t>INS-011</t>
        </is>
      </c>
      <c r="B12" s="3" t="inlineStr">
        <is>
          <t>Vegetales</t>
        </is>
      </c>
      <c r="C12" s="3" t="inlineStr">
        <is>
          <t>Pepino</t>
        </is>
      </c>
      <c r="D12" s="2" t="inlineStr">
        <is>
          <t>kg</t>
        </is>
      </c>
      <c r="E12" s="2" t="n">
        <v>7</v>
      </c>
      <c r="F12" s="4" t="n">
        <v>1.5</v>
      </c>
      <c r="G12" s="3" t="inlineStr">
        <is>
          <t>Verdulería Z</t>
        </is>
      </c>
      <c r="H12" s="3" t="inlineStr">
        <is>
          <t>2026-05-12</t>
        </is>
      </c>
      <c r="I12" s="2" t="n">
        <v>2</v>
      </c>
      <c r="J12" s="5">
        <f>IF(E12&gt;=I12,"OK","REPOSICIÓN")</f>
        <v/>
      </c>
    </row>
    <row r="13">
      <c r="A13" s="2" t="inlineStr">
        <is>
          <t>INS-012</t>
        </is>
      </c>
      <c r="B13" s="3" t="inlineStr">
        <is>
          <t>Vegetales</t>
        </is>
      </c>
      <c r="C13" s="3" t="inlineStr">
        <is>
          <t>Tomate Cherry</t>
        </is>
      </c>
      <c r="D13" s="2" t="inlineStr">
        <is>
          <t>kg</t>
        </is>
      </c>
      <c r="E13" s="2" t="n">
        <v>5</v>
      </c>
      <c r="F13" s="4" t="n">
        <v>3.8</v>
      </c>
      <c r="G13" s="3" t="inlineStr">
        <is>
          <t>Verdulería Z</t>
        </is>
      </c>
      <c r="H13" s="3" t="inlineStr">
        <is>
          <t>2026-05-13</t>
        </is>
      </c>
      <c r="I13" s="2" t="n">
        <v>2</v>
      </c>
      <c r="J13" s="5">
        <f>IF(E13&gt;=I13,"OK","REPOSICIÓN")</f>
        <v/>
      </c>
    </row>
    <row r="14">
      <c r="A14" s="2" t="inlineStr">
        <is>
          <t>INS-013</t>
        </is>
      </c>
      <c r="B14" s="3" t="inlineStr">
        <is>
          <t>Toppings</t>
        </is>
      </c>
      <c r="C14" s="3" t="inlineStr">
        <is>
          <t>Semillas de Sésamo</t>
        </is>
      </c>
      <c r="D14" s="2" t="inlineStr">
        <is>
          <t>kg</t>
        </is>
      </c>
      <c r="E14" s="2" t="n">
        <v>2</v>
      </c>
      <c r="F14" s="4" t="n">
        <v>7</v>
      </c>
      <c r="G14" s="3" t="inlineStr">
        <is>
          <t>Proveedor A</t>
        </is>
      </c>
      <c r="H14" s="3" t="inlineStr">
        <is>
          <t>2026-05-08</t>
        </is>
      </c>
      <c r="I14" s="2" t="n">
        <v>0.5</v>
      </c>
      <c r="J14" s="5">
        <f>IF(E14&gt;=I14,"OK","REPOSICIÓN")</f>
        <v/>
      </c>
    </row>
    <row r="15">
      <c r="A15" s="2" t="inlineStr">
        <is>
          <t>INS-014</t>
        </is>
      </c>
      <c r="B15" s="3" t="inlineStr">
        <is>
          <t>Toppings</t>
        </is>
      </c>
      <c r="C15" s="3" t="inlineStr">
        <is>
          <t>Nori Deshidratado</t>
        </is>
      </c>
      <c r="D15" s="2" t="inlineStr">
        <is>
          <t>kg</t>
        </is>
      </c>
      <c r="E15" s="2" t="n">
        <v>1.5</v>
      </c>
      <c r="F15" s="4" t="n">
        <v>12</v>
      </c>
      <c r="G15" s="3" t="inlineStr">
        <is>
          <t>Proveedor A</t>
        </is>
      </c>
      <c r="H15" s="3" t="inlineStr">
        <is>
          <t>2026-05-07</t>
        </is>
      </c>
      <c r="I15" s="2" t="n">
        <v>0.3</v>
      </c>
      <c r="J15" s="5">
        <f>IF(E15&gt;=I15,"OK","REPOSICIÓN")</f>
        <v/>
      </c>
    </row>
    <row r="16">
      <c r="A16" s="2" t="inlineStr">
        <is>
          <t>INS-015</t>
        </is>
      </c>
      <c r="B16" s="3" t="inlineStr">
        <is>
          <t>Toppings</t>
        </is>
      </c>
      <c r="C16" s="3" t="inlineStr">
        <is>
          <t>Cebolla Crispy</t>
        </is>
      </c>
      <c r="D16" s="2" t="inlineStr">
        <is>
          <t>kg</t>
        </is>
      </c>
      <c r="E16" s="2" t="n">
        <v>3</v>
      </c>
      <c r="F16" s="4" t="n">
        <v>5.5</v>
      </c>
      <c r="G16" s="3" t="inlineStr">
        <is>
          <t>Proveedor B</t>
        </is>
      </c>
      <c r="H16" s="3" t="inlineStr">
        <is>
          <t>2026-05-09</t>
        </is>
      </c>
      <c r="I16" s="2" t="n">
        <v>1</v>
      </c>
      <c r="J16" s="5">
        <f>IF(E16&gt;=I16,"OK","REPOSICIÓN")</f>
        <v/>
      </c>
    </row>
    <row r="17">
      <c r="A17" s="2" t="inlineStr">
        <is>
          <t>INS-016</t>
        </is>
      </c>
      <c r="B17" s="3" t="inlineStr">
        <is>
          <t>Salsas</t>
        </is>
      </c>
      <c r="C17" s="3" t="inlineStr">
        <is>
          <t>Salsa Teriyaki</t>
        </is>
      </c>
      <c r="D17" s="2" t="inlineStr">
        <is>
          <t>litro</t>
        </is>
      </c>
      <c r="E17" s="2" t="n">
        <v>5</v>
      </c>
      <c r="F17" s="4" t="n">
        <v>4.5</v>
      </c>
      <c r="G17" s="3" t="inlineStr">
        <is>
          <t>Proveedor A</t>
        </is>
      </c>
      <c r="H17" s="3" t="inlineStr">
        <is>
          <t>2026-05-11</t>
        </is>
      </c>
      <c r="I17" s="2" t="n">
        <v>2</v>
      </c>
      <c r="J17" s="5">
        <f>IF(E17&gt;=I17,"OK","REPOSICIÓN")</f>
        <v/>
      </c>
    </row>
    <row r="18">
      <c r="A18" s="2" t="inlineStr">
        <is>
          <t>INS-017</t>
        </is>
      </c>
      <c r="B18" s="3" t="inlineStr">
        <is>
          <t>Salsas</t>
        </is>
      </c>
      <c r="C18" s="3" t="inlineStr">
        <is>
          <t>Salsa Sriracha</t>
        </is>
      </c>
      <c r="D18" s="2" t="inlineStr">
        <is>
          <t>litro</t>
        </is>
      </c>
      <c r="E18" s="2" t="n">
        <v>4</v>
      </c>
      <c r="F18" s="4" t="n">
        <v>3.8</v>
      </c>
      <c r="G18" s="3" t="inlineStr">
        <is>
          <t>Proveedor A</t>
        </is>
      </c>
      <c r="H18" s="3" t="inlineStr">
        <is>
          <t>2026-05-10</t>
        </is>
      </c>
      <c r="I18" s="2" t="n">
        <v>1.5</v>
      </c>
      <c r="J18" s="5">
        <f>IF(E18&gt;=I18,"OK","REPOSICIÓN")</f>
        <v/>
      </c>
    </row>
    <row r="19">
      <c r="A19" s="2" t="inlineStr">
        <is>
          <t>INS-018</t>
        </is>
      </c>
      <c r="B19" s="3" t="inlineStr">
        <is>
          <t>Salsas</t>
        </is>
      </c>
      <c r="C19" s="3" t="inlineStr">
        <is>
          <t>Aderezo de Sésamo</t>
        </is>
      </c>
      <c r="D19" s="2" t="inlineStr">
        <is>
          <t>litro</t>
        </is>
      </c>
      <c r="E19" s="2" t="n">
        <v>3</v>
      </c>
      <c r="F19" s="4" t="n">
        <v>5</v>
      </c>
      <c r="G19" s="3" t="inlineStr">
        <is>
          <t>Proveedor B</t>
        </is>
      </c>
      <c r="H19" s="3" t="inlineStr">
        <is>
          <t>2026-05-09</t>
        </is>
      </c>
      <c r="I19" s="2" t="n">
        <v>1</v>
      </c>
      <c r="J19" s="5">
        <f>IF(E19&gt;=I19,"OK","REPOSICIÓN")</f>
        <v/>
      </c>
    </row>
    <row r="20">
      <c r="A20" s="2" t="inlineStr">
        <is>
          <t>INS-019</t>
        </is>
      </c>
      <c r="B20" s="3" t="inlineStr">
        <is>
          <t>Salsas</t>
        </is>
      </c>
      <c r="C20" s="3" t="inlineStr">
        <is>
          <t>Salsa de Soja</t>
        </is>
      </c>
      <c r="D20" s="2" t="inlineStr">
        <is>
          <t>litro</t>
        </is>
      </c>
      <c r="E20" s="2" t="n">
        <v>6</v>
      </c>
      <c r="F20" s="4" t="n">
        <v>2.5</v>
      </c>
      <c r="G20" s="3" t="inlineStr">
        <is>
          <t>Proveedor A</t>
        </is>
      </c>
      <c r="H20" s="3" t="inlineStr">
        <is>
          <t>2026-05-12</t>
        </is>
      </c>
      <c r="I20" s="2" t="n">
        <v>2</v>
      </c>
      <c r="J20" s="5">
        <f>IF(E20&gt;=I20,"OK","REPOSICIÓN")</f>
        <v/>
      </c>
    </row>
    <row r="21">
      <c r="A21" s="2" t="inlineStr">
        <is>
          <t>INS-020</t>
        </is>
      </c>
      <c r="B21" s="3" t="inlineStr">
        <is>
          <t>Envase</t>
        </is>
      </c>
      <c r="C21" s="3" t="inlineStr">
        <is>
          <t>Bowl Compostable</t>
        </is>
      </c>
      <c r="D21" s="2" t="inlineStr">
        <is>
          <t>unidad</t>
        </is>
      </c>
      <c r="E21" s="2" t="n">
        <v>200</v>
      </c>
      <c r="F21" s="4" t="n">
        <v>0.35</v>
      </c>
      <c r="G21" s="3" t="inlineStr">
        <is>
          <t>Envases Eco</t>
        </is>
      </c>
      <c r="H21" s="3" t="inlineStr">
        <is>
          <t>2026-05-10</t>
        </is>
      </c>
      <c r="I21" s="2" t="n">
        <v>50</v>
      </c>
      <c r="J21" s="5">
        <f>IF(E21&gt;=I21,"OK","REPOSICIÓN")</f>
        <v/>
      </c>
    </row>
    <row r="22">
      <c r="A22" s="2" t="inlineStr">
        <is>
          <t>INS-021</t>
        </is>
      </c>
      <c r="B22" s="3" t="inlineStr">
        <is>
          <t>Envase</t>
        </is>
      </c>
      <c r="C22" s="3" t="inlineStr">
        <is>
          <t>Tapa Bowl</t>
        </is>
      </c>
      <c r="D22" s="2" t="inlineStr">
        <is>
          <t>unidad</t>
        </is>
      </c>
      <c r="E22" s="2" t="n">
        <v>200</v>
      </c>
      <c r="F22" s="4" t="n">
        <v>0.15</v>
      </c>
      <c r="G22" s="3" t="inlineStr">
        <is>
          <t>Envases Eco</t>
        </is>
      </c>
      <c r="H22" s="3" t="inlineStr">
        <is>
          <t>2026-05-10</t>
        </is>
      </c>
      <c r="I22" s="2" t="n">
        <v>50</v>
      </c>
      <c r="J22" s="5">
        <f>IF(E22&gt;=I22,"OK","REPOSICIÓN")</f>
        <v/>
      </c>
    </row>
    <row r="23">
      <c r="A23" s="2" t="inlineStr">
        <is>
          <t>INS-022</t>
        </is>
      </c>
      <c r="B23" s="3" t="inlineStr">
        <is>
          <t>Envase</t>
        </is>
      </c>
      <c r="C23" s="3" t="inlineStr">
        <is>
          <t>Cubiertos Biodegradables</t>
        </is>
      </c>
      <c r="D23" s="2" t="inlineStr">
        <is>
          <t>set</t>
        </is>
      </c>
      <c r="E23" s="2" t="n">
        <v>150</v>
      </c>
      <c r="F23" s="4" t="n">
        <v>0.25</v>
      </c>
      <c r="G23" s="3" t="inlineStr">
        <is>
          <t>Envases Eco</t>
        </is>
      </c>
      <c r="H23" s="3" t="inlineStr">
        <is>
          <t>2026-05-10</t>
        </is>
      </c>
      <c r="I23" s="2" t="n">
        <v>40</v>
      </c>
      <c r="J23" s="5">
        <f>IF(E23&gt;=I23,"OK","REPOSICIÓN")</f>
        <v/>
      </c>
    </row>
    <row r="24">
      <c r="A24" s="2" t="inlineStr">
        <is>
          <t>INS-023</t>
        </is>
      </c>
      <c r="B24" s="3" t="inlineStr">
        <is>
          <t>Otros</t>
        </is>
      </c>
      <c r="C24" s="3" t="inlineStr">
        <is>
          <t>Limón</t>
        </is>
      </c>
      <c r="D24" s="2" t="inlineStr">
        <is>
          <t>kg</t>
        </is>
      </c>
      <c r="E24" s="2" t="n">
        <v>6</v>
      </c>
      <c r="F24" s="4" t="n">
        <v>1.8</v>
      </c>
      <c r="G24" s="3" t="inlineStr">
        <is>
          <t>Verdulería Z</t>
        </is>
      </c>
      <c r="H24" s="3" t="inlineStr">
        <is>
          <t>2026-05-13</t>
        </is>
      </c>
      <c r="I24" s="2" t="n">
        <v>2</v>
      </c>
      <c r="J24" s="5">
        <f>IF(E24&gt;=I24,"OK","REPOSICIÓN")</f>
        <v/>
      </c>
    </row>
    <row r="25">
      <c r="A25" s="2" t="inlineStr">
        <is>
          <t>INS-024</t>
        </is>
      </c>
      <c r="B25" s="3" t="inlineStr">
        <is>
          <t>Otros</t>
        </is>
      </c>
      <c r="C25" s="3" t="inlineStr">
        <is>
          <t>Cilantro Fresco</t>
        </is>
      </c>
      <c r="D25" s="2" t="inlineStr">
        <is>
          <t>kg</t>
        </is>
      </c>
      <c r="E25" s="2" t="n">
        <v>2</v>
      </c>
      <c r="F25" s="4" t="n">
        <v>2</v>
      </c>
      <c r="G25" s="3" t="inlineStr">
        <is>
          <t>Verdulería Z</t>
        </is>
      </c>
      <c r="H25" s="3" t="inlineStr">
        <is>
          <t>2026-05-13</t>
        </is>
      </c>
      <c r="I25" s="2" t="n">
        <v>0.5</v>
      </c>
      <c r="J25" s="5">
        <f>IF(E25&gt;=I25,"OK","REPOSICIÓN")</f>
        <v/>
      </c>
    </row>
    <row r="26">
      <c r="A26" s="2" t="inlineStr">
        <is>
          <t>INS-025</t>
        </is>
      </c>
      <c r="B26" s="3" t="inlineStr">
        <is>
          <t>Otros</t>
        </is>
      </c>
      <c r="C26" s="3" t="inlineStr">
        <is>
          <t>Jengibre</t>
        </is>
      </c>
      <c r="D26" s="2" t="inlineStr">
        <is>
          <t>kg</t>
        </is>
      </c>
      <c r="E26" s="2" t="n">
        <v>1.5</v>
      </c>
      <c r="F26" s="4" t="n">
        <v>3.5</v>
      </c>
      <c r="G26" s="3" t="inlineStr">
        <is>
          <t>Verdulería Z</t>
        </is>
      </c>
      <c r="H26" s="3" t="inlineStr">
        <is>
          <t>2026-05-12</t>
        </is>
      </c>
      <c r="I26" s="2" t="n">
        <v>0.5</v>
      </c>
      <c r="J26" s="5">
        <f>IF(E26&gt;=I26,"OK","REPOSICIÓN")</f>
        <v/>
      </c>
    </row>
  </sheetData>
  <conditionalFormatting sqref="J2:J26">
    <cfRule type="expression" priority="1" dxfId="0">
      <formula>J2="OK"</formula>
    </cfRule>
    <cfRule type="expression" priority="2" dxfId="1">
      <formula>J2="REPOSICIÓN"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2" customWidth="1" min="2" max="2"/>
    <col width="12" customWidth="1" min="3" max="3"/>
    <col width="16" customWidth="1" min="4" max="4"/>
    <col width="14" customWidth="1" min="5" max="5"/>
    <col width="14" customWidth="1" min="6" max="6"/>
    <col width="14" customWidth="1" min="7" max="7"/>
    <col width="12" customWidth="1" min="8" max="8"/>
    <col width="16" customWidth="1" min="9" max="9"/>
    <col width="12" customWidth="1" min="10" max="10"/>
  </cols>
  <sheetData>
    <row r="1">
      <c r="A1" s="6" t="inlineStr">
        <is>
          <t>ID Bowl</t>
        </is>
      </c>
      <c r="B1" s="6" t="inlineStr">
        <is>
          <t>Nombre del Bowl</t>
        </is>
      </c>
      <c r="C1" s="6" t="inlineStr">
        <is>
          <t>Categoría</t>
        </is>
      </c>
      <c r="D1" s="6" t="inlineStr">
        <is>
          <t>Porción Base (g)</t>
        </is>
      </c>
      <c r="E1" s="6" t="inlineStr">
        <is>
          <t>Proteína (g)</t>
        </is>
      </c>
      <c r="F1" s="6" t="inlineStr">
        <is>
          <t>Vegetales (g)</t>
        </is>
      </c>
      <c r="G1" s="6" t="inlineStr">
        <is>
          <t>Toppings (g)</t>
        </is>
      </c>
      <c r="H1" s="6" t="inlineStr">
        <is>
          <t>Salsa (ml)</t>
        </is>
      </c>
      <c r="I1" s="6" t="inlineStr">
        <is>
          <t>Tiempo Prep (min)</t>
        </is>
      </c>
      <c r="J1" s="6" t="inlineStr">
        <is>
          <t>Dificultad</t>
        </is>
      </c>
    </row>
    <row r="2">
      <c r="A2" s="2" t="inlineStr">
        <is>
          <t>BWL-001</t>
        </is>
      </c>
      <c r="B2" s="2" t="inlineStr">
        <is>
          <t>Poke Bowl Salmón</t>
        </is>
      </c>
      <c r="C2" s="2" t="inlineStr">
        <is>
          <t>Poke</t>
        </is>
      </c>
      <c r="D2" s="2" t="n">
        <v>200</v>
      </c>
      <c r="E2" s="2" t="n">
        <v>120</v>
      </c>
      <c r="F2" s="2" t="n">
        <v>150</v>
      </c>
      <c r="G2" s="2" t="n">
        <v>30</v>
      </c>
      <c r="H2" s="2" t="n">
        <v>30</v>
      </c>
      <c r="I2" s="2" t="n">
        <v>8</v>
      </c>
      <c r="J2" s="2" t="inlineStr">
        <is>
          <t>Media</t>
        </is>
      </c>
    </row>
    <row r="3">
      <c r="A3" s="2" t="inlineStr">
        <is>
          <t>BWL-002</t>
        </is>
      </c>
      <c r="B3" s="2" t="inlineStr">
        <is>
          <t>Bowl Pollo Teriyaki</t>
        </is>
      </c>
      <c r="C3" s="2" t="inlineStr">
        <is>
          <t>Caliente</t>
        </is>
      </c>
      <c r="D3" s="2" t="n">
        <v>180</v>
      </c>
      <c r="E3" s="2" t="n">
        <v>150</v>
      </c>
      <c r="F3" s="2" t="n">
        <v>120</v>
      </c>
      <c r="G3" s="2" t="n">
        <v>25</v>
      </c>
      <c r="H3" s="2" t="n">
        <v>25</v>
      </c>
      <c r="I3" s="2" t="n">
        <v>10</v>
      </c>
      <c r="J3" s="2" t="inlineStr">
        <is>
          <t>Media</t>
        </is>
      </c>
    </row>
    <row r="4">
      <c r="A4" s="2" t="inlineStr">
        <is>
          <t>BWL-003</t>
        </is>
      </c>
      <c r="B4" s="2" t="inlineStr">
        <is>
          <t>Bowl Vegano Quinoa</t>
        </is>
      </c>
      <c r="C4" s="2" t="inlineStr">
        <is>
          <t>Vegano</t>
        </is>
      </c>
      <c r="D4" s="2" t="n">
        <v>200</v>
      </c>
      <c r="E4" s="2" t="n">
        <v>0</v>
      </c>
      <c r="F4" s="2" t="n">
        <v>200</v>
      </c>
      <c r="G4" s="2" t="n">
        <v>40</v>
      </c>
      <c r="H4" s="2" t="n">
        <v>30</v>
      </c>
      <c r="I4" s="2" t="n">
        <v>7</v>
      </c>
      <c r="J4" s="2" t="inlineStr">
        <is>
          <t>Baja</t>
        </is>
      </c>
    </row>
    <row r="5">
      <c r="A5" s="2" t="inlineStr">
        <is>
          <t>BWL-004</t>
        </is>
      </c>
      <c r="B5" s="2" t="inlineStr">
        <is>
          <t>Bowl Atún Picante</t>
        </is>
      </c>
      <c r="C5" s="2" t="inlineStr">
        <is>
          <t>Poke</t>
        </is>
      </c>
      <c r="D5" s="2" t="n">
        <v>200</v>
      </c>
      <c r="E5" s="2" t="n">
        <v>120</v>
      </c>
      <c r="F5" s="2" t="n">
        <v>140</v>
      </c>
      <c r="G5" s="2" t="n">
        <v>35</v>
      </c>
      <c r="H5" s="2" t="n">
        <v>25</v>
      </c>
      <c r="I5" s="2" t="n">
        <v>8</v>
      </c>
      <c r="J5" s="2" t="inlineStr">
        <is>
          <t>Alta</t>
        </is>
      </c>
    </row>
    <row r="6">
      <c r="A6" s="2" t="inlineStr">
        <is>
          <t>BWL-005</t>
        </is>
      </c>
      <c r="B6" s="2" t="inlineStr">
        <is>
          <t>Bowl Mixto Deluxe</t>
        </is>
      </c>
      <c r="C6" s="2" t="inlineStr">
        <is>
          <t>Premium</t>
        </is>
      </c>
      <c r="D6" s="2" t="n">
        <v>220</v>
      </c>
      <c r="E6" s="2" t="n">
        <v>180</v>
      </c>
      <c r="F6" s="2" t="n">
        <v>160</v>
      </c>
      <c r="G6" s="2" t="n">
        <v>45</v>
      </c>
      <c r="H6" s="2" t="n">
        <v>35</v>
      </c>
      <c r="I6" s="2" t="n">
        <v>12</v>
      </c>
      <c r="J6" s="2" t="inlineStr">
        <is>
          <t>Alta</t>
        </is>
      </c>
    </row>
    <row r="7">
      <c r="A7" s="2" t="inlineStr">
        <is>
          <t>BWL-006</t>
        </is>
      </c>
      <c r="B7" s="2" t="inlineStr">
        <is>
          <t>Bowl Tofu Oriental</t>
        </is>
      </c>
      <c r="C7" s="2" t="inlineStr">
        <is>
          <t>Vegano</t>
        </is>
      </c>
      <c r="D7" s="2" t="n">
        <v>200</v>
      </c>
      <c r="E7" s="2" t="n">
        <v>150</v>
      </c>
      <c r="F7" s="2" t="n">
        <v>130</v>
      </c>
      <c r="G7" s="2" t="n">
        <v>30</v>
      </c>
      <c r="H7" s="2" t="n">
        <v>30</v>
      </c>
      <c r="I7" s="2" t="n">
        <v>9</v>
      </c>
      <c r="J7" s="2" t="inlineStr">
        <is>
          <t>Media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24" customWidth="1" min="2" max="2"/>
    <col width="16" customWidth="1" min="3" max="3"/>
    <col width="12" customWidth="1" min="4" max="4"/>
    <col width="16" customWidth="1" min="5" max="5"/>
    <col width="14" customWidth="1" min="6" max="6"/>
    <col width="14" customWidth="1" min="7" max="7"/>
    <col width="16" customWidth="1" min="8" max="8"/>
    <col width="14" customWidth="1" min="9" max="9"/>
    <col width="16" customWidth="1" min="10" max="10"/>
    <col width="16" customWidth="1" min="11" max="11"/>
  </cols>
  <sheetData>
    <row r="1" ht="30" customHeight="1">
      <c r="A1" s="7" t="inlineStr">
        <is>
          <t>PLANTILLA DE COSTEO DETALLADO - BOWLS</t>
        </is>
      </c>
    </row>
    <row r="2">
      <c r="A2" s="8" t="inlineStr">
        <is>
          <t>Fecha de elaboración: 14/05/2026 | Margen objetivo: 65% | IVA incluido: Sí</t>
        </is>
      </c>
    </row>
    <row r="4">
      <c r="A4" s="1" t="n"/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</row>
    <row r="5">
      <c r="A5" s="9" t="inlineStr">
        <is>
          <t>BWL-001</t>
        </is>
      </c>
      <c r="B5" s="2" t="n"/>
      <c r="C5" s="2" t="n"/>
      <c r="D5" s="2" t="n"/>
      <c r="E5" s="4" t="n"/>
      <c r="F5" s="4" t="n"/>
      <c r="G5" s="10" t="n"/>
      <c r="H5" s="4" t="n"/>
      <c r="I5" s="4" t="n"/>
      <c r="J5" s="2" t="n"/>
      <c r="K5" s="2" t="n"/>
    </row>
    <row r="6">
      <c r="A6" s="2" t="inlineStr"/>
      <c r="B6" s="2" t="inlineStr">
        <is>
          <t>Arroz Sushi</t>
        </is>
      </c>
      <c r="C6" s="2" t="n">
        <v>0.2</v>
      </c>
      <c r="D6" s="2" t="inlineStr">
        <is>
          <t>kg</t>
        </is>
      </c>
      <c r="E6" s="4" t="n">
        <v>3.5</v>
      </c>
      <c r="F6" s="4">
        <f>C6*E6</f>
        <v/>
      </c>
      <c r="G6" s="10">
        <f>F6/$F$11</f>
        <v/>
      </c>
      <c r="H6" s="4" t="inlineStr"/>
      <c r="I6" s="4" t="inlineStr"/>
      <c r="J6" s="2" t="inlineStr"/>
      <c r="K6" s="2" t="inlineStr"/>
    </row>
    <row r="7">
      <c r="A7" s="2" t="inlineStr"/>
      <c r="B7" s="2" t="inlineStr">
        <is>
          <t>Salmón Fresco</t>
        </is>
      </c>
      <c r="C7" s="2" t="n">
        <v>0.12</v>
      </c>
      <c r="D7" s="2" t="inlineStr">
        <is>
          <t>kg</t>
        </is>
      </c>
      <c r="E7" s="4" t="n">
        <v>18</v>
      </c>
      <c r="F7" s="4">
        <f>C7*E7</f>
        <v/>
      </c>
      <c r="G7" s="10">
        <f>F7/$F$11</f>
        <v/>
      </c>
      <c r="H7" s="4" t="inlineStr"/>
      <c r="I7" s="4" t="inlineStr"/>
      <c r="J7" s="2" t="inlineStr"/>
      <c r="K7" s="2" t="inlineStr"/>
    </row>
    <row r="8">
      <c r="A8" s="2" t="inlineStr"/>
      <c r="B8" s="2" t="inlineStr">
        <is>
          <t>Aguacate</t>
        </is>
      </c>
      <c r="C8" s="2" t="n">
        <v>0.08</v>
      </c>
      <c r="D8" s="2" t="inlineStr">
        <is>
          <t>kg</t>
        </is>
      </c>
      <c r="E8" s="4" t="n">
        <v>4</v>
      </c>
      <c r="F8" s="4">
        <f>C8*E8</f>
        <v/>
      </c>
      <c r="G8" s="10">
        <f>F8/$F$11</f>
        <v/>
      </c>
      <c r="H8" s="4" t="inlineStr"/>
      <c r="I8" s="4" t="inlineStr"/>
      <c r="J8" s="2" t="inlineStr"/>
      <c r="K8" s="2" t="inlineStr"/>
    </row>
    <row r="9">
      <c r="A9" s="2" t="inlineStr"/>
      <c r="B9" s="2" t="inlineStr">
        <is>
          <t>Edamame</t>
        </is>
      </c>
      <c r="C9" s="2" t="n">
        <v>0.04</v>
      </c>
      <c r="D9" s="2" t="inlineStr">
        <is>
          <t>kg</t>
        </is>
      </c>
      <c r="E9" s="4" t="n">
        <v>6.5</v>
      </c>
      <c r="F9" s="4">
        <f>C9*E9</f>
        <v/>
      </c>
      <c r="G9" s="10">
        <f>F9/$F$11</f>
        <v/>
      </c>
      <c r="H9" s="4" t="inlineStr"/>
      <c r="I9" s="4" t="inlineStr"/>
      <c r="J9" s="2" t="inlineStr"/>
      <c r="K9" s="2" t="inlineStr"/>
    </row>
    <row r="10">
      <c r="A10" s="2" t="inlineStr"/>
      <c r="B10" s="2" t="inlineStr">
        <is>
          <t>Salsa de Soja</t>
        </is>
      </c>
      <c r="C10" s="2" t="n">
        <v>0.03</v>
      </c>
      <c r="D10" s="2" t="inlineStr">
        <is>
          <t>litro</t>
        </is>
      </c>
      <c r="E10" s="4" t="n">
        <v>2.5</v>
      </c>
      <c r="F10" s="4">
        <f>C10*E10</f>
        <v/>
      </c>
      <c r="G10" s="10">
        <f>F10/$F$11</f>
        <v/>
      </c>
      <c r="H10" s="4" t="inlineStr"/>
      <c r="I10" s="4" t="inlineStr"/>
      <c r="J10" s="2" t="inlineStr"/>
      <c r="K10" s="2" t="inlineStr"/>
    </row>
    <row r="11">
      <c r="A11" s="2" t="inlineStr"/>
      <c r="B11" s="2" t="inlineStr">
        <is>
          <t>Semillas de Sésamo</t>
        </is>
      </c>
      <c r="C11" s="2" t="n">
        <v>0.01</v>
      </c>
      <c r="D11" s="2" t="inlineStr">
        <is>
          <t>kg</t>
        </is>
      </c>
      <c r="E11" s="4" t="n">
        <v>7</v>
      </c>
      <c r="F11" s="4">
        <f>C11*E11</f>
        <v/>
      </c>
      <c r="G11" s="10">
        <f>F11/$F$11</f>
        <v/>
      </c>
      <c r="H11" s="4" t="inlineStr"/>
      <c r="I11" s="4" t="inlineStr"/>
      <c r="J11" s="2" t="inlineStr"/>
      <c r="K11" s="2" t="inlineStr"/>
    </row>
    <row r="12">
      <c r="A12" s="2" t="inlineStr"/>
      <c r="B12" s="2" t="inlineStr">
        <is>
          <t>Bowl Compostable</t>
        </is>
      </c>
      <c r="C12" s="2" t="n">
        <v>1</v>
      </c>
      <c r="D12" s="2" t="inlineStr">
        <is>
          <t>unidad</t>
        </is>
      </c>
      <c r="E12" s="4" t="n">
        <v>0.35</v>
      </c>
      <c r="F12" s="4">
        <f>C12*E12</f>
        <v/>
      </c>
      <c r="G12" s="10">
        <f>F12/$F$11</f>
        <v/>
      </c>
      <c r="H12" s="4" t="inlineStr"/>
      <c r="I12" s="4" t="inlineStr"/>
      <c r="J12" s="2" t="inlineStr"/>
      <c r="K12" s="2" t="inlineStr"/>
    </row>
    <row r="13">
      <c r="A13" s="2" t="inlineStr"/>
      <c r="B13" s="2" t="inlineStr">
        <is>
          <t>Tapa Bowl</t>
        </is>
      </c>
      <c r="C13" s="2" t="n">
        <v>1</v>
      </c>
      <c r="D13" s="2" t="inlineStr">
        <is>
          <t>unidad</t>
        </is>
      </c>
      <c r="E13" s="4" t="n">
        <v>0.15</v>
      </c>
      <c r="F13" s="4">
        <f>C13*E13</f>
        <v/>
      </c>
      <c r="G13" s="10">
        <f>F13/$F$11</f>
        <v/>
      </c>
      <c r="H13" s="4" t="inlineStr"/>
      <c r="I13" s="4" t="inlineStr"/>
      <c r="J13" s="2" t="inlineStr"/>
      <c r="K13" s="2" t="inlineStr"/>
    </row>
    <row r="14">
      <c r="A14" s="2" t="inlineStr"/>
      <c r="B14" s="2" t="inlineStr">
        <is>
          <t>Cubiertos</t>
        </is>
      </c>
      <c r="C14" s="2" t="n">
        <v>1</v>
      </c>
      <c r="D14" s="2" t="inlineStr">
        <is>
          <t>set</t>
        </is>
      </c>
      <c r="E14" s="4" t="n">
        <v>0.25</v>
      </c>
      <c r="F14" s="4">
        <f>C14*E14</f>
        <v/>
      </c>
      <c r="G14" s="10">
        <f>F14/$F$11</f>
        <v/>
      </c>
      <c r="H14" s="4" t="inlineStr"/>
      <c r="I14" s="4" t="inlineStr"/>
      <c r="J14" s="2" t="inlineStr"/>
      <c r="K14" s="2" t="inlineStr"/>
    </row>
    <row r="15">
      <c r="A15" s="11" t="inlineStr">
        <is>
          <t>TOTAL</t>
        </is>
      </c>
      <c r="B15" s="2" t="inlineStr"/>
      <c r="C15" s="2" t="inlineStr"/>
      <c r="D15" s="2" t="inlineStr"/>
      <c r="E15" s="4" t="inlineStr"/>
      <c r="F15" s="4">
        <f>SUM(F6:F14)</f>
        <v/>
      </c>
      <c r="G15" s="10">
        <f>SUM(G6:G14)</f>
        <v/>
      </c>
      <c r="H15" s="4">
        <f>ROUND(F15/(1-0.65),2)</f>
        <v/>
      </c>
      <c r="I15" s="4">
        <f>H15-F15</f>
        <v/>
      </c>
      <c r="J15" s="2">
        <f>ROUND(G15*100,1)&amp;"%"</f>
        <v/>
      </c>
      <c r="K15" s="2">
        <f>ROUNDUP(F15/(H15*0.3),0)</f>
        <v/>
      </c>
    </row>
    <row r="16">
      <c r="A16" s="2" t="inlineStr"/>
      <c r="B16" s="2" t="inlineStr"/>
      <c r="C16" s="2" t="inlineStr"/>
      <c r="D16" s="2" t="inlineStr"/>
      <c r="E16" s="4" t="inlineStr"/>
      <c r="F16" s="4" t="inlineStr"/>
      <c r="G16" s="10" t="inlineStr"/>
      <c r="H16" s="4" t="inlineStr"/>
      <c r="I16" s="4" t="inlineStr"/>
      <c r="J16" s="2" t="inlineStr"/>
      <c r="K16" s="2" t="inlineStr"/>
    </row>
    <row r="17">
      <c r="A17" s="9" t="inlineStr">
        <is>
          <t>BWL-002</t>
        </is>
      </c>
      <c r="B17" s="2" t="n"/>
      <c r="C17" s="2" t="n"/>
      <c r="D17" s="2" t="n"/>
      <c r="E17" s="4" t="n"/>
      <c r="F17" s="4" t="n"/>
      <c r="G17" s="10" t="n"/>
      <c r="H17" s="4" t="n"/>
      <c r="I17" s="4" t="n"/>
      <c r="J17" s="2" t="n"/>
      <c r="K17" s="2" t="n"/>
    </row>
    <row r="18">
      <c r="A18" s="2" t="inlineStr"/>
      <c r="B18" s="2" t="inlineStr">
        <is>
          <t>Arroz Integral</t>
        </is>
      </c>
      <c r="C18" s="2" t="n">
        <v>0.18</v>
      </c>
      <c r="D18" s="2" t="inlineStr">
        <is>
          <t>kg</t>
        </is>
      </c>
      <c r="E18" s="4" t="n">
        <v>2.8</v>
      </c>
      <c r="F18" s="4">
        <f>C17*E17</f>
        <v/>
      </c>
      <c r="G18" s="10">
        <f>F17/$F$22</f>
        <v/>
      </c>
      <c r="H18" s="4" t="inlineStr"/>
      <c r="I18" s="4" t="inlineStr"/>
      <c r="J18" s="2" t="inlineStr"/>
      <c r="K18" s="2" t="inlineStr"/>
    </row>
    <row r="19">
      <c r="A19" s="2" t="inlineStr"/>
      <c r="B19" s="2" t="inlineStr">
        <is>
          <t>Pollo a la Plancha</t>
        </is>
      </c>
      <c r="C19" s="2" t="n">
        <v>0.15</v>
      </c>
      <c r="D19" s="2" t="inlineStr">
        <is>
          <t>kg</t>
        </is>
      </c>
      <c r="E19" s="4" t="n">
        <v>8.5</v>
      </c>
      <c r="F19" s="4">
        <f>C18*E18</f>
        <v/>
      </c>
      <c r="G19" s="10">
        <f>F18/$F$22</f>
        <v/>
      </c>
      <c r="H19" s="4" t="inlineStr"/>
      <c r="I19" s="4" t="inlineStr"/>
      <c r="J19" s="2" t="inlineStr"/>
      <c r="K19" s="2" t="inlineStr"/>
    </row>
    <row r="20">
      <c r="A20" s="2" t="inlineStr"/>
      <c r="B20" s="2" t="inlineStr">
        <is>
          <t>Zanahoria</t>
        </is>
      </c>
      <c r="C20" s="2" t="n">
        <v>0.05</v>
      </c>
      <c r="D20" s="2" t="inlineStr">
        <is>
          <t>kg</t>
        </is>
      </c>
      <c r="E20" s="4" t="n">
        <v>1.2</v>
      </c>
      <c r="F20" s="4">
        <f>C19*E19</f>
        <v/>
      </c>
      <c r="G20" s="10">
        <f>F19/$F$22</f>
        <v/>
      </c>
      <c r="H20" s="4" t="inlineStr"/>
      <c r="I20" s="4" t="inlineStr"/>
      <c r="J20" s="2" t="inlineStr"/>
      <c r="K20" s="2" t="inlineStr"/>
    </row>
    <row r="21">
      <c r="A21" s="2" t="inlineStr"/>
      <c r="B21" s="2" t="inlineStr">
        <is>
          <t>Pepino</t>
        </is>
      </c>
      <c r="C21" s="2" t="n">
        <v>0.04</v>
      </c>
      <c r="D21" s="2" t="inlineStr">
        <is>
          <t>kg</t>
        </is>
      </c>
      <c r="E21" s="4" t="n">
        <v>1.5</v>
      </c>
      <c r="F21" s="4">
        <f>C20*E20</f>
        <v/>
      </c>
      <c r="G21" s="10">
        <f>F20/$F$22</f>
        <v/>
      </c>
      <c r="H21" s="4" t="inlineStr"/>
      <c r="I21" s="4" t="inlineStr"/>
      <c r="J21" s="2" t="inlineStr"/>
      <c r="K21" s="2" t="inlineStr"/>
    </row>
    <row r="22">
      <c r="A22" s="2" t="inlineStr"/>
      <c r="B22" s="2" t="inlineStr">
        <is>
          <t>Salsa Teriyaki</t>
        </is>
      </c>
      <c r="C22" s="2" t="n">
        <v>0.025</v>
      </c>
      <c r="D22" s="2" t="inlineStr">
        <is>
          <t>litro</t>
        </is>
      </c>
      <c r="E22" s="4" t="n">
        <v>4.5</v>
      </c>
      <c r="F22" s="4">
        <f>C21*E21</f>
        <v/>
      </c>
      <c r="G22" s="10">
        <f>F21/$F$22</f>
        <v/>
      </c>
      <c r="H22" s="4" t="inlineStr"/>
      <c r="I22" s="4" t="inlineStr"/>
      <c r="J22" s="2" t="inlineStr"/>
      <c r="K22" s="2" t="inlineStr"/>
    </row>
    <row r="23">
      <c r="A23" s="2" t="inlineStr"/>
      <c r="B23" s="2" t="inlineStr">
        <is>
          <t>Cebolla Crispy</t>
        </is>
      </c>
      <c r="C23" s="2" t="n">
        <v>0.015</v>
      </c>
      <c r="D23" s="2" t="inlineStr">
        <is>
          <t>kg</t>
        </is>
      </c>
      <c r="E23" s="4" t="n">
        <v>5.5</v>
      </c>
      <c r="F23" s="4">
        <f>C22*E22</f>
        <v/>
      </c>
      <c r="G23" s="10">
        <f>F22/$F$22</f>
        <v/>
      </c>
      <c r="H23" s="4" t="inlineStr"/>
      <c r="I23" s="4" t="inlineStr"/>
      <c r="J23" s="2" t="inlineStr"/>
      <c r="K23" s="2" t="inlineStr"/>
    </row>
    <row r="24">
      <c r="A24" s="2" t="inlineStr"/>
      <c r="B24" s="2" t="inlineStr">
        <is>
          <t>Bowl + Tapa + Cubiertos</t>
        </is>
      </c>
      <c r="C24" s="2" t="n">
        <v>1</v>
      </c>
      <c r="D24" s="2" t="inlineStr">
        <is>
          <t>set</t>
        </is>
      </c>
      <c r="E24" s="4" t="n">
        <v>0.75</v>
      </c>
      <c r="F24" s="4">
        <f>C23*E23</f>
        <v/>
      </c>
      <c r="G24" s="10">
        <f>F23/$F$22</f>
        <v/>
      </c>
      <c r="H24" s="4" t="inlineStr"/>
      <c r="I24" s="4" t="inlineStr"/>
      <c r="J24" s="2" t="inlineStr"/>
      <c r="K24" s="2" t="inlineStr"/>
    </row>
    <row r="25">
      <c r="A25" s="11" t="inlineStr">
        <is>
          <t>TOTAL</t>
        </is>
      </c>
      <c r="B25" s="2" t="inlineStr"/>
      <c r="C25" s="2" t="inlineStr"/>
      <c r="D25" s="2" t="inlineStr"/>
      <c r="E25" s="4" t="inlineStr"/>
      <c r="F25" s="4">
        <f>SUM(F17:F23)</f>
        <v/>
      </c>
      <c r="G25" s="10">
        <f>SUM(G17:G23)</f>
        <v/>
      </c>
      <c r="H25" s="4">
        <f>ROUND(F24/(1-0.65),2)</f>
        <v/>
      </c>
      <c r="I25" s="4">
        <f>H24-F24</f>
        <v/>
      </c>
      <c r="J25" s="2">
        <f>ROUND(G24*100,1)&amp;"%"</f>
        <v/>
      </c>
      <c r="K25" s="2">
        <f>ROUNDUP(F24/(H24*0.3),0)</f>
        <v/>
      </c>
    </row>
    <row r="26">
      <c r="A26" s="2" t="inlineStr"/>
      <c r="B26" s="2" t="inlineStr"/>
      <c r="C26" s="2" t="inlineStr"/>
      <c r="D26" s="2" t="inlineStr"/>
      <c r="E26" s="4" t="inlineStr"/>
      <c r="F26" s="4" t="inlineStr"/>
      <c r="G26" s="10" t="inlineStr"/>
      <c r="H26" s="4" t="inlineStr"/>
      <c r="I26" s="4" t="inlineStr"/>
      <c r="J26" s="2" t="inlineStr"/>
      <c r="K26" s="2" t="inlineStr"/>
    </row>
    <row r="27">
      <c r="A27" s="9" t="inlineStr">
        <is>
          <t>BWL-003</t>
        </is>
      </c>
      <c r="B27" s="2" t="n"/>
      <c r="C27" s="2" t="n"/>
      <c r="D27" s="2" t="n"/>
      <c r="E27" s="4" t="n"/>
      <c r="F27" s="4" t="n"/>
      <c r="G27" s="10" t="n"/>
      <c r="H27" s="4" t="n"/>
      <c r="I27" s="4" t="n"/>
      <c r="J27" s="2" t="n"/>
      <c r="K27" s="2" t="n"/>
    </row>
    <row r="28">
      <c r="A28" s="2" t="inlineStr"/>
      <c r="B28" s="2" t="inlineStr">
        <is>
          <t>Quinoa</t>
        </is>
      </c>
      <c r="C28" s="2" t="n">
        <v>0.2</v>
      </c>
      <c r="D28" s="2" t="inlineStr">
        <is>
          <t>kg</t>
        </is>
      </c>
      <c r="E28" s="4" t="n">
        <v>4.2</v>
      </c>
      <c r="F28" s="4">
        <f>C26*E26</f>
        <v/>
      </c>
      <c r="G28" s="10">
        <f>F26/$F$32</f>
        <v/>
      </c>
      <c r="H28" s="4" t="inlineStr"/>
      <c r="I28" s="4" t="inlineStr"/>
      <c r="J28" s="2" t="inlineStr"/>
      <c r="K28" s="2" t="inlineStr"/>
    </row>
    <row r="29">
      <c r="A29" s="2" t="inlineStr"/>
      <c r="B29" s="2" t="inlineStr">
        <is>
          <t>Tofu</t>
        </is>
      </c>
      <c r="C29" s="2" t="n">
        <v>0.15</v>
      </c>
      <c r="D29" s="2" t="inlineStr">
        <is>
          <t>kg</t>
        </is>
      </c>
      <c r="E29" s="4" t="n">
        <v>5</v>
      </c>
      <c r="F29" s="4">
        <f>C27*E27</f>
        <v/>
      </c>
      <c r="G29" s="10">
        <f>F27/$F$32</f>
        <v/>
      </c>
      <c r="H29" s="4" t="inlineStr"/>
      <c r="I29" s="4" t="inlineStr"/>
      <c r="J29" s="2" t="inlineStr"/>
      <c r="K29" s="2" t="inlineStr"/>
    </row>
    <row r="30">
      <c r="A30" s="2" t="inlineStr"/>
      <c r="B30" s="2" t="inlineStr">
        <is>
          <t>Aguacate</t>
        </is>
      </c>
      <c r="C30" s="2" t="n">
        <v>0.1</v>
      </c>
      <c r="D30" s="2" t="inlineStr">
        <is>
          <t>kg</t>
        </is>
      </c>
      <c r="E30" s="4" t="n">
        <v>4</v>
      </c>
      <c r="F30" s="4">
        <f>C28*E28</f>
        <v/>
      </c>
      <c r="G30" s="10">
        <f>F28/$F$32</f>
        <v/>
      </c>
      <c r="H30" s="4" t="inlineStr"/>
      <c r="I30" s="4" t="inlineStr"/>
      <c r="J30" s="2" t="inlineStr"/>
      <c r="K30" s="2" t="inlineStr"/>
    </row>
    <row r="31">
      <c r="A31" s="2" t="inlineStr"/>
      <c r="B31" s="2" t="inlineStr">
        <is>
          <t>Tomate Cherry</t>
        </is>
      </c>
      <c r="C31" s="2" t="n">
        <v>0.06</v>
      </c>
      <c r="D31" s="2" t="inlineStr">
        <is>
          <t>kg</t>
        </is>
      </c>
      <c r="E31" s="4" t="n">
        <v>3.8</v>
      </c>
      <c r="F31" s="4">
        <f>C29*E29</f>
        <v/>
      </c>
      <c r="G31" s="10">
        <f>F29/$F$32</f>
        <v/>
      </c>
      <c r="H31" s="4" t="inlineStr"/>
      <c r="I31" s="4" t="inlineStr"/>
      <c r="J31" s="2" t="inlineStr"/>
      <c r="K31" s="2" t="inlineStr"/>
    </row>
    <row r="32">
      <c r="A32" s="2" t="inlineStr"/>
      <c r="B32" s="2" t="inlineStr">
        <is>
          <t>Edamame</t>
        </is>
      </c>
      <c r="C32" s="2" t="n">
        <v>0.04</v>
      </c>
      <c r="D32" s="2" t="inlineStr">
        <is>
          <t>kg</t>
        </is>
      </c>
      <c r="E32" s="4" t="n">
        <v>6.5</v>
      </c>
      <c r="F32" s="4">
        <f>C30*E30</f>
        <v/>
      </c>
      <c r="G32" s="10">
        <f>F30/$F$32</f>
        <v/>
      </c>
      <c r="H32" s="4" t="inlineStr"/>
      <c r="I32" s="4" t="inlineStr"/>
      <c r="J32" s="2" t="inlineStr"/>
      <c r="K32" s="2" t="inlineStr"/>
    </row>
    <row r="33">
      <c r="A33" s="2" t="inlineStr"/>
      <c r="B33" s="2" t="inlineStr">
        <is>
          <t>Aderezo de Sésamo</t>
        </is>
      </c>
      <c r="C33" s="2" t="n">
        <v>0.03</v>
      </c>
      <c r="D33" s="2" t="inlineStr">
        <is>
          <t>litro</t>
        </is>
      </c>
      <c r="E33" s="4" t="n">
        <v>5</v>
      </c>
      <c r="F33" s="4">
        <f>C31*E31</f>
        <v/>
      </c>
      <c r="G33" s="10">
        <f>F31/$F$32</f>
        <v/>
      </c>
      <c r="H33" s="4" t="inlineStr"/>
      <c r="I33" s="4" t="inlineStr"/>
      <c r="J33" s="2" t="inlineStr"/>
      <c r="K33" s="2" t="inlineStr"/>
    </row>
    <row r="34">
      <c r="A34" s="2" t="inlineStr"/>
      <c r="B34" s="2" t="inlineStr">
        <is>
          <t>Nori + Sésamo</t>
        </is>
      </c>
      <c r="C34" s="2" t="n">
        <v>0.02</v>
      </c>
      <c r="D34" s="2" t="inlineStr">
        <is>
          <t>kg</t>
        </is>
      </c>
      <c r="E34" s="4" t="n">
        <v>12</v>
      </c>
      <c r="F34" s="4">
        <f>C32*E32</f>
        <v/>
      </c>
      <c r="G34" s="10">
        <f>F32/$F$32</f>
        <v/>
      </c>
      <c r="H34" s="4" t="inlineStr"/>
      <c r="I34" s="4" t="inlineStr"/>
      <c r="J34" s="2" t="inlineStr"/>
      <c r="K34" s="2" t="inlineStr"/>
    </row>
    <row r="35">
      <c r="A35" s="2" t="inlineStr"/>
      <c r="B35" s="2" t="inlineStr">
        <is>
          <t>Bowl + Tapa + Cubiertos</t>
        </is>
      </c>
      <c r="C35" s="2" t="n">
        <v>1</v>
      </c>
      <c r="D35" s="2" t="inlineStr">
        <is>
          <t>set</t>
        </is>
      </c>
      <c r="E35" s="4" t="n">
        <v>0.75</v>
      </c>
      <c r="F35" s="4">
        <f>C33*E33</f>
        <v/>
      </c>
      <c r="G35" s="10">
        <f>F33/$F$32</f>
        <v/>
      </c>
      <c r="H35" s="4" t="inlineStr"/>
      <c r="I35" s="4" t="inlineStr"/>
      <c r="J35" s="2" t="inlineStr"/>
      <c r="K35" s="2" t="inlineStr"/>
    </row>
    <row r="36">
      <c r="A36" s="11" t="inlineStr">
        <is>
          <t>TOTAL</t>
        </is>
      </c>
      <c r="B36" s="2" t="inlineStr"/>
      <c r="C36" s="2" t="inlineStr"/>
      <c r="D36" s="2" t="inlineStr"/>
      <c r="E36" s="4" t="inlineStr"/>
      <c r="F36" s="4">
        <f>SUM(F26:F33)</f>
        <v/>
      </c>
      <c r="G36" s="10">
        <f>SUM(G26:G33)</f>
        <v/>
      </c>
      <c r="H36" s="4">
        <f>ROUND(F34/(1-0.65),2)</f>
        <v/>
      </c>
      <c r="I36" s="4">
        <f>H34-F34</f>
        <v/>
      </c>
      <c r="J36" s="2">
        <f>ROUND(G34*100,1)&amp;"%"</f>
        <v/>
      </c>
      <c r="K36" s="2">
        <f>ROUNDUP(F34/(H34*0.3),0)</f>
        <v/>
      </c>
    </row>
  </sheetData>
  <mergeCells count="5">
    <mergeCell ref="A2:K2"/>
    <mergeCell ref="A5:K5"/>
    <mergeCell ref="A1:K1"/>
    <mergeCell ref="A17:K17"/>
    <mergeCell ref="A27:K27"/>
  </mergeCells>
  <conditionalFormatting sqref="J5:J36">
    <cfRule type="cellIs" priority="1" operator="greaterThan" dxfId="0">
      <formula>0.6</formula>
    </cfRule>
    <cfRule type="cellIs" priority="2" operator="lessThan" dxfId="1">
      <formula>0.5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14" customWidth="1" min="3" max="3"/>
    <col width="14" customWidth="1" min="4" max="4"/>
    <col width="14" customWidth="1" min="5" max="5"/>
    <col width="18" customWidth="1" min="6" max="6"/>
    <col width="18" customWidth="1" min="7" max="7"/>
    <col width="18" customWidth="1" min="8" max="8"/>
  </cols>
  <sheetData>
    <row r="1" ht="30" customHeight="1">
      <c r="A1" s="7" t="inlineStr">
        <is>
          <t>RESUMEN FINANCIERO - MENÚ DE BOWLS</t>
        </is>
      </c>
    </row>
    <row r="3">
      <c r="A3" s="2" t="inlineStr">
        <is>
          <t>ID Bowl</t>
        </is>
      </c>
      <c r="B3" s="2" t="inlineStr">
        <is>
          <t>Nombre</t>
        </is>
      </c>
      <c r="C3" s="4" t="inlineStr">
        <is>
          <t>Costo Total</t>
        </is>
      </c>
      <c r="D3" s="4" t="inlineStr">
        <is>
          <t>Precio Venta</t>
        </is>
      </c>
      <c r="E3" s="2" t="inlineStr">
        <is>
          <t>Margen %</t>
        </is>
      </c>
      <c r="F3" s="2" t="inlineStr">
        <is>
          <t>Ventas Estimadas/Mes</t>
        </is>
      </c>
      <c r="G3" s="4" t="inlineStr">
        <is>
          <t>Ingreso Mensual</t>
        </is>
      </c>
      <c r="H3" s="4" t="inlineStr">
        <is>
          <t>Ganancia Mensual</t>
        </is>
      </c>
    </row>
    <row r="4">
      <c r="A4" s="2" t="inlineStr">
        <is>
          <t>BWL-001</t>
        </is>
      </c>
      <c r="B4" s="2" t="inlineStr">
        <is>
          <t>Poke Bowl Salmón</t>
        </is>
      </c>
      <c r="C4" s="4">
        <f>'Costeo Detallado'!F15</f>
        <v/>
      </c>
      <c r="D4" s="4">
        <f>'Costeo Detallado'!H15</f>
        <v/>
      </c>
      <c r="E4" s="2">
        <f>ROUND((D4-C4)/D4*100,1)&amp;"%"</f>
        <v/>
      </c>
      <c r="F4" s="2" t="n">
        <v>120</v>
      </c>
      <c r="G4" s="4">
        <f>D4*F4</f>
        <v/>
      </c>
      <c r="H4" s="4">
        <f>E4*F4</f>
        <v/>
      </c>
    </row>
    <row r="5">
      <c r="A5" s="2" t="inlineStr">
        <is>
          <t>BWL-002</t>
        </is>
      </c>
      <c r="B5" s="2" t="inlineStr">
        <is>
          <t>Bowl Pollo Teriyaki</t>
        </is>
      </c>
      <c r="C5" s="4">
        <f>'Costeo Detallado'!F24</f>
        <v/>
      </c>
      <c r="D5" s="4">
        <f>'Costeo Detallado'!H24</f>
        <v/>
      </c>
      <c r="E5" s="2">
        <f>ROUND((D5-C5)/D5*100,1)&amp;"%"</f>
        <v/>
      </c>
      <c r="F5" s="2" t="n">
        <v>150</v>
      </c>
      <c r="G5" s="4">
        <f>D5*F5</f>
        <v/>
      </c>
      <c r="H5" s="4">
        <f>E5*F5</f>
        <v/>
      </c>
    </row>
    <row r="6">
      <c r="A6" s="2" t="inlineStr">
        <is>
          <t>BWL-003</t>
        </is>
      </c>
      <c r="B6" s="2" t="inlineStr">
        <is>
          <t>Bowl Vegano Quinoa</t>
        </is>
      </c>
      <c r="C6" s="4">
        <f>'Costeo Detallado'!F34</f>
        <v/>
      </c>
      <c r="D6" s="4">
        <f>'Costeo Detallado'!H34</f>
        <v/>
      </c>
      <c r="E6" s="2">
        <f>ROUND((D6-C6)/D6*100,1)&amp;"%"</f>
        <v/>
      </c>
      <c r="F6" s="2" t="n">
        <v>80</v>
      </c>
      <c r="G6" s="4">
        <f>D6*F6</f>
        <v/>
      </c>
      <c r="H6" s="4">
        <f>E6*F6</f>
        <v/>
      </c>
    </row>
    <row r="7">
      <c r="A7" s="2" t="inlineStr">
        <is>
          <t>BWL-004</t>
        </is>
      </c>
      <c r="B7" s="2" t="inlineStr">
        <is>
          <t>Bowl Atún Picante</t>
        </is>
      </c>
      <c r="C7" s="4">
        <f>18.50</f>
        <v/>
      </c>
      <c r="D7" s="4">
        <f>ROUND(18.50/(1-0.65),2)</f>
        <v/>
      </c>
      <c r="E7" s="2">
        <f>ROUND((D7-C7)/D7*100,1)&amp;"%"</f>
        <v/>
      </c>
      <c r="F7" s="2" t="n">
        <v>90</v>
      </c>
      <c r="G7" s="4">
        <f>D7*F7</f>
        <v/>
      </c>
      <c r="H7" s="4">
        <f>E7*F7</f>
        <v/>
      </c>
    </row>
    <row r="8">
      <c r="A8" s="2" t="inlineStr">
        <is>
          <t>BWL-005</t>
        </is>
      </c>
      <c r="B8" s="2" t="inlineStr">
        <is>
          <t>Bowl Mixto Deluxe</t>
        </is>
      </c>
      <c r="C8" s="4">
        <f>22.00</f>
        <v/>
      </c>
      <c r="D8" s="4">
        <f>ROUND(22.00/(1-0.65),2)</f>
        <v/>
      </c>
      <c r="E8" s="2">
        <f>ROUND((D8-C8)/D8*100,1)&amp;"%"</f>
        <v/>
      </c>
      <c r="F8" s="2" t="n">
        <v>60</v>
      </c>
      <c r="G8" s="4">
        <f>D8*F8</f>
        <v/>
      </c>
      <c r="H8" s="4">
        <f>E8*F8</f>
        <v/>
      </c>
    </row>
    <row r="9">
      <c r="A9" s="2" t="inlineStr">
        <is>
          <t>BWL-006</t>
        </is>
      </c>
      <c r="B9" s="2" t="inlineStr">
        <is>
          <t>Bowl Tofu Oriental</t>
        </is>
      </c>
      <c r="C9" s="4">
        <f>12.80</f>
        <v/>
      </c>
      <c r="D9" s="4">
        <f>ROUND(12.80/(1-0.65),2)</f>
        <v/>
      </c>
      <c r="E9" s="2">
        <f>ROUND((D9-C9)/D9*100,1)&amp;"%"</f>
        <v/>
      </c>
      <c r="F9" s="2" t="n">
        <v>70</v>
      </c>
      <c r="G9" s="4">
        <f>D9*F9</f>
        <v/>
      </c>
      <c r="H9" s="4">
        <f>E9*F9</f>
        <v/>
      </c>
    </row>
    <row r="10">
      <c r="A10" s="11" t="inlineStr">
        <is>
          <t>TOTALES</t>
        </is>
      </c>
      <c r="B10" s="11" t="inlineStr"/>
      <c r="C10" s="11">
        <f>SUM(C4:C9)</f>
        <v/>
      </c>
      <c r="D10" s="11">
        <f>SUM(D4:D9)</f>
        <v/>
      </c>
      <c r="E10" s="11">
        <f>ROUND(AVERAGE(E4:E9),1)&amp;"%"</f>
        <v/>
      </c>
      <c r="F10" s="11">
        <f>SUM(F4:F9)</f>
        <v/>
      </c>
      <c r="G10" s="11">
        <f>SUM(G4:G9)</f>
        <v/>
      </c>
      <c r="H10" s="11">
        <f>SUM(H4:H9)</f>
        <v/>
      </c>
    </row>
    <row r="12">
      <c r="A12" s="1" t="inlineStr">
        <is>
          <t>MÉTRICAS CLAVE</t>
        </is>
      </c>
    </row>
    <row r="13">
      <c r="A13" s="3" t="inlineStr">
        <is>
          <t>Costo Promedio por Bowl</t>
        </is>
      </c>
      <c r="B13" s="12">
        <f>ROUND(C10/6,2)</f>
        <v/>
      </c>
      <c r="C13" s="3" t="inlineStr"/>
      <c r="D13" s="3" t="inlineStr">
        <is>
          <t>Ingreso Total Mensual</t>
        </is>
      </c>
      <c r="E13" s="12">
        <f>G10</f>
        <v/>
      </c>
      <c r="F13" s="3" t="inlineStr"/>
      <c r="G13" s="3" t="inlineStr">
        <is>
          <t>Rentabilidad Promedio</t>
        </is>
      </c>
      <c r="H13" s="12">
        <f>ROUND(H10/G10*100,1)&amp;"%"</f>
        <v/>
      </c>
    </row>
    <row r="14">
      <c r="A14" s="3" t="inlineStr">
        <is>
          <t>Precio Promedio Venta</t>
        </is>
      </c>
      <c r="B14" s="12">
        <f>ROUND(D10/6,2)</f>
        <v/>
      </c>
      <c r="C14" s="3" t="inlineStr"/>
      <c r="D14" s="3" t="inlineStr">
        <is>
          <t>Ganancia Total Mensual</t>
        </is>
      </c>
      <c r="E14" s="12">
        <f>H10</f>
        <v/>
      </c>
      <c r="F14" s="3" t="inlineStr"/>
      <c r="G14" s="3" t="inlineStr">
        <is>
          <t>Bowls para Break-even</t>
        </is>
      </c>
      <c r="H14" s="12">
        <f>ROUNDUP(C10/(D10/6-C10/6),0)</f>
        <v/>
      </c>
    </row>
    <row r="15">
      <c r="A15" s="3" t="inlineStr">
        <is>
          <t>Margen Promedio</t>
        </is>
      </c>
      <c r="B15" s="12">
        <f>ROUND((D11-C11)/D11*100,1)&amp;"%"</f>
        <v/>
      </c>
      <c r="C15" s="3" t="inlineStr"/>
      <c r="D15" s="3" t="inlineStr">
        <is>
          <t>ROI Mensual</t>
        </is>
      </c>
      <c r="E15" s="12">
        <f>ROUND(H10/(C10*2)*100,1)&amp;"%"</f>
        <v/>
      </c>
      <c r="F15" s="3" t="inlineStr"/>
      <c r="G15" s="3" t="inlineStr"/>
      <c r="H15" s="12" t="inlineStr"/>
    </row>
  </sheetData>
  <mergeCells count="2">
    <mergeCell ref="A12:H12"/>
    <mergeCell ref="A1:H1"/>
  </mergeCells>
  <conditionalFormatting sqref="E4:E9">
    <cfRule type="cellIs" priority="1" operator="greaterThan" dxfId="0">
      <formula>60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16" customWidth="1" min="5" max="5"/>
    <col width="14" customWidth="1" min="6" max="6"/>
    <col width="18" customWidth="1" min="7" max="7"/>
    <col width="18" customWidth="1" min="8" max="8"/>
  </cols>
  <sheetData>
    <row r="1" ht="30" customHeight="1">
      <c r="A1" s="7" t="inlineStr">
        <is>
          <t>SIMULADOR DE PRECIOS Y MÁRGENES</t>
        </is>
      </c>
    </row>
    <row r="3">
      <c r="A3" s="6" t="inlineStr">
        <is>
          <t>Bowl</t>
        </is>
      </c>
      <c r="B3" s="6" t="inlineStr">
        <is>
          <t>Costo Base</t>
        </is>
      </c>
      <c r="C3" s="6" t="inlineStr">
        <is>
          <t>Margen Objetivo %</t>
        </is>
      </c>
      <c r="D3" s="6" t="inlineStr">
        <is>
          <t>Precio Calculado</t>
        </is>
      </c>
      <c r="E3" s="6" t="inlineStr">
        <is>
          <t>IVA %</t>
        </is>
      </c>
      <c r="F3" s="6" t="inlineStr">
        <is>
          <t>Precio Final</t>
        </is>
      </c>
      <c r="G3" s="6" t="inlineStr">
        <is>
          <t>Ganancia Unitaria</t>
        </is>
      </c>
      <c r="H3" s="6" t="inlineStr">
        <is>
          <t>Rentabilidad Real %</t>
        </is>
      </c>
    </row>
    <row r="4">
      <c r="A4" s="2" t="inlineStr">
        <is>
          <t>Poke Bowl Salmón</t>
        </is>
      </c>
      <c r="B4" s="4">
        <f>'Costeo Detallado'!F15</f>
        <v/>
      </c>
      <c r="C4" s="2" t="n">
        <v>65</v>
      </c>
      <c r="D4" s="4">
        <f>ROUND(C4/(1-D4/100),2)</f>
        <v/>
      </c>
      <c r="E4" s="2" t="n">
        <v>16</v>
      </c>
      <c r="F4" s="4">
        <f>ROUND(E4*(1+F4/100),2)</f>
        <v/>
      </c>
      <c r="G4" s="4">
        <f>E4-C4</f>
        <v/>
      </c>
      <c r="H4" s="2">
        <f>ROUND(G4/E4*100,1)&amp;"%"</f>
        <v/>
      </c>
    </row>
    <row r="5">
      <c r="A5" s="2" t="inlineStr">
        <is>
          <t>Bowl Pollo Teriyaki</t>
        </is>
      </c>
      <c r="B5" s="4">
        <f>'Costeo Detallado'!F24</f>
        <v/>
      </c>
      <c r="C5" s="2" t="n">
        <v>65</v>
      </c>
      <c r="D5" s="4">
        <f>ROUND(C5/(1-D5/100),2)</f>
        <v/>
      </c>
      <c r="E5" s="2" t="n">
        <v>16</v>
      </c>
      <c r="F5" s="4">
        <f>ROUND(E5*(1+F5/100),2)</f>
        <v/>
      </c>
      <c r="G5" s="4">
        <f>E5-C5</f>
        <v/>
      </c>
      <c r="H5" s="2">
        <f>ROUND(G5/E5*100,1)&amp;"%"</f>
        <v/>
      </c>
    </row>
    <row r="6">
      <c r="A6" s="2" t="inlineStr">
        <is>
          <t>Bowl Vegano Quinoa</t>
        </is>
      </c>
      <c r="B6" s="4">
        <f>'Costeo Detallado'!F34</f>
        <v/>
      </c>
      <c r="C6" s="2" t="n">
        <v>65</v>
      </c>
      <c r="D6" s="4">
        <f>ROUND(C6/(1-D6/100),2)</f>
        <v/>
      </c>
      <c r="E6" s="2" t="n">
        <v>16</v>
      </c>
      <c r="F6" s="4">
        <f>ROUND(E6*(1+F6/100),2)</f>
        <v/>
      </c>
      <c r="G6" s="4">
        <f>E6-C6</f>
        <v/>
      </c>
      <c r="H6" s="2">
        <f>ROUND(G6/E6*100,1)&amp;"%"</f>
        <v/>
      </c>
    </row>
    <row r="7">
      <c r="A7" s="2" t="inlineStr">
        <is>
          <t>Bowl Atún Picante</t>
        </is>
      </c>
      <c r="B7" s="4" t="n">
        <v>18.5</v>
      </c>
      <c r="C7" s="2" t="n">
        <v>65</v>
      </c>
      <c r="D7" s="4">
        <f>ROUND(C7/(1-D7/100),2)</f>
        <v/>
      </c>
      <c r="E7" s="2" t="n">
        <v>16</v>
      </c>
      <c r="F7" s="4">
        <f>ROUND(E7*(1+F7/100),2)</f>
        <v/>
      </c>
      <c r="G7" s="4">
        <f>E7-C7</f>
        <v/>
      </c>
      <c r="H7" s="2">
        <f>ROUND(G7/E7*100,1)&amp;"%"</f>
        <v/>
      </c>
    </row>
    <row r="8">
      <c r="A8" s="2" t="inlineStr">
        <is>
          <t>Bowl Mixto Deluxe</t>
        </is>
      </c>
      <c r="B8" s="4" t="n">
        <v>22</v>
      </c>
      <c r="C8" s="2" t="n">
        <v>70</v>
      </c>
      <c r="D8" s="4">
        <f>ROUND(C8/(1-D8/100),2)</f>
        <v/>
      </c>
      <c r="E8" s="2" t="n">
        <v>16</v>
      </c>
      <c r="F8" s="4">
        <f>ROUND(E8*(1+F8/100),2)</f>
        <v/>
      </c>
      <c r="G8" s="4">
        <f>E8-C8</f>
        <v/>
      </c>
      <c r="H8" s="2">
        <f>ROUND(G8/E8*100,1)&amp;"%"</f>
        <v/>
      </c>
    </row>
    <row r="9">
      <c r="A9" s="2" t="inlineStr">
        <is>
          <t>Bowl Tofu Oriental</t>
        </is>
      </c>
      <c r="B9" s="4" t="n">
        <v>12.8</v>
      </c>
      <c r="C9" s="2" t="n">
        <v>60</v>
      </c>
      <c r="D9" s="4">
        <f>ROUND(C9/(1-D9/100),2)</f>
        <v/>
      </c>
      <c r="E9" s="2" t="n">
        <v>16</v>
      </c>
      <c r="F9" s="4">
        <f>ROUND(E9*(1+F9/100),2)</f>
        <v/>
      </c>
      <c r="G9" s="4">
        <f>E9-C9</f>
        <v/>
      </c>
      <c r="H9" s="2">
        <f>ROUND(G9/E9*100,1)&amp;"%"</f>
        <v/>
      </c>
    </row>
    <row r="11">
      <c r="A11" s="1" t="inlineStr">
        <is>
          <t>ANÁLISIS DE SENSIBILIDAD - Poke Bowl Salmón</t>
        </is>
      </c>
    </row>
    <row r="12">
      <c r="A12" s="1" t="inlineStr">
        <is>
          <t>Margen %</t>
        </is>
      </c>
      <c r="B12" s="1" t="inlineStr">
        <is>
          <t>Precio Sin IVA</t>
        </is>
      </c>
      <c r="C12" s="1" t="inlineStr">
        <is>
          <t>Precio Con IVA</t>
        </is>
      </c>
      <c r="D12" s="1" t="inlineStr">
        <is>
          <t>Ganancia</t>
        </is>
      </c>
      <c r="E12" s="1" t="inlineStr">
        <is>
          <t>Unidades para $1000</t>
        </is>
      </c>
      <c r="F12" s="1" t="inlineStr"/>
      <c r="G12" s="1" t="inlineStr"/>
      <c r="H12" s="1" t="inlineStr"/>
    </row>
    <row r="13">
      <c r="A13" s="2" t="n">
        <v>50</v>
      </c>
      <c r="B13" s="4">
        <f>ROUND($C$4/(1-A13/100),2)</f>
        <v/>
      </c>
      <c r="C13" s="4">
        <f>ROUND(B13*(1+16/100),2)</f>
        <v/>
      </c>
      <c r="D13" s="4">
        <f>B13-$C$4</f>
        <v/>
      </c>
      <c r="E13" s="2">
        <f>ROUNDUP(1000/D13,0)</f>
        <v/>
      </c>
      <c r="F13" s="2" t="inlineStr"/>
      <c r="G13" s="2" t="inlineStr"/>
      <c r="H13" s="2" t="inlineStr"/>
    </row>
    <row r="14">
      <c r="A14" s="2" t="n">
        <v>55</v>
      </c>
      <c r="B14" s="4">
        <f>ROUND($C$4/(1-A14/100),2)</f>
        <v/>
      </c>
      <c r="C14" s="4">
        <f>ROUND(B14*(1+16/100),2)</f>
        <v/>
      </c>
      <c r="D14" s="4">
        <f>B14-$C$4</f>
        <v/>
      </c>
      <c r="E14" s="2">
        <f>ROUNDUP(1000/D14,0)</f>
        <v/>
      </c>
      <c r="F14" s="2" t="inlineStr"/>
      <c r="G14" s="2" t="inlineStr"/>
      <c r="H14" s="2" t="inlineStr"/>
    </row>
    <row r="15">
      <c r="A15" s="2" t="n">
        <v>60</v>
      </c>
      <c r="B15" s="4">
        <f>ROUND($C$4/(1-A15/100),2)</f>
        <v/>
      </c>
      <c r="C15" s="4">
        <f>ROUND(B15*(1+16/100),2)</f>
        <v/>
      </c>
      <c r="D15" s="4">
        <f>B15-$C$4</f>
        <v/>
      </c>
      <c r="E15" s="2">
        <f>ROUNDUP(1000/D15,0)</f>
        <v/>
      </c>
      <c r="F15" s="2" t="inlineStr"/>
      <c r="G15" s="2" t="inlineStr"/>
      <c r="H15" s="2" t="inlineStr"/>
    </row>
    <row r="16">
      <c r="A16" s="2" t="n">
        <v>65</v>
      </c>
      <c r="B16" s="4">
        <f>ROUND($C$4/(1-A16/100),2)</f>
        <v/>
      </c>
      <c r="C16" s="4">
        <f>ROUND(B16*(1+16/100),2)</f>
        <v/>
      </c>
      <c r="D16" s="4">
        <f>B16-$C$4</f>
        <v/>
      </c>
      <c r="E16" s="2">
        <f>ROUNDUP(1000/D16,0)</f>
        <v/>
      </c>
      <c r="F16" s="2" t="inlineStr"/>
      <c r="G16" s="2" t="inlineStr"/>
      <c r="H16" s="2" t="inlineStr"/>
    </row>
    <row r="17">
      <c r="A17" s="2" t="n">
        <v>70</v>
      </c>
      <c r="B17" s="4">
        <f>ROUND($C$4/(1-A17/100),2)</f>
        <v/>
      </c>
      <c r="C17" s="4">
        <f>ROUND(B17*(1+16/100),2)</f>
        <v/>
      </c>
      <c r="D17" s="4">
        <f>B17-$C$4</f>
        <v/>
      </c>
      <c r="E17" s="2">
        <f>ROUNDUP(1000/D17,0)</f>
        <v/>
      </c>
      <c r="F17" s="2" t="inlineStr"/>
      <c r="G17" s="2" t="inlineStr"/>
      <c r="H17" s="2" t="inlineStr"/>
    </row>
    <row r="18">
      <c r="A18" s="2" t="n">
        <v>75</v>
      </c>
      <c r="B18" s="4">
        <f>ROUND($C$4/(1-A18/100),2)</f>
        <v/>
      </c>
      <c r="C18" s="4">
        <f>ROUND(B18*(1+16/100),2)</f>
        <v/>
      </c>
      <c r="D18" s="4">
        <f>B18-$C$4</f>
        <v/>
      </c>
      <c r="E18" s="2">
        <f>ROUNDUP(1000/D18,0)</f>
        <v/>
      </c>
      <c r="F18" s="2" t="inlineStr"/>
      <c r="G18" s="2" t="inlineStr"/>
      <c r="H18" s="2" t="inlineStr"/>
    </row>
  </sheetData>
  <mergeCells count="2">
    <mergeCell ref="A11:H11"/>
    <mergeCell ref="A1:H1"/>
  </mergeCells>
  <conditionalFormatting sqref="A13:A18">
    <cfRule type="colorScale" priority="1">
      <colorScale>
        <cfvo type="min"/>
        <cfvo type="max"/>
        <color rgb="0063BE7B"/>
        <color rgb="00F8696B"/>
      </colorScale>
    </cfRule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32" customWidth="1" min="3" max="3"/>
    <col width="14" customWidth="1" min="4" max="4"/>
    <col width="14" customWidth="1" min="5" max="5"/>
    <col width="14" customWidth="1" min="6" max="6"/>
  </cols>
  <sheetData>
    <row r="1" ht="30" customHeight="1">
      <c r="A1" s="7" t="inlineStr">
        <is>
          <t>COSTOS FIJOS MENSUALES Y PUNTO DE EQUILIBRIO</t>
        </is>
      </c>
    </row>
    <row r="3">
      <c r="A3" s="6" t="inlineStr">
        <is>
          <t>Concepto</t>
        </is>
      </c>
      <c r="B3" s="6" t="inlineStr">
        <is>
          <t>Monto Mensual ($)</t>
        </is>
      </c>
      <c r="C3" s="6" t="inlineStr">
        <is>
          <t>Frecuencia</t>
        </is>
      </c>
      <c r="D3" s="6" t="inlineStr">
        <is>
          <t>Anualizado</t>
        </is>
      </c>
      <c r="E3" s="6" t="inlineStr"/>
      <c r="F3" s="6" t="inlineStr"/>
    </row>
    <row r="4">
      <c r="A4" s="3" t="inlineStr">
        <is>
          <t>Alquiler Local</t>
        </is>
      </c>
      <c r="B4" s="4" t="n">
        <v>1200</v>
      </c>
      <c r="C4" s="2" t="inlineStr">
        <is>
          <t>Mensual</t>
        </is>
      </c>
      <c r="D4" s="4">
        <f>B4*12</f>
        <v/>
      </c>
      <c r="E4" s="2" t="inlineStr"/>
      <c r="F4" s="2" t="inlineStr"/>
    </row>
    <row r="5">
      <c r="A5" s="3" t="inlineStr">
        <is>
          <t>Servicios (Luz, Agua, Gas)</t>
        </is>
      </c>
      <c r="B5" s="4" t="n">
        <v>350</v>
      </c>
      <c r="C5" s="2" t="inlineStr">
        <is>
          <t>Mensual</t>
        </is>
      </c>
      <c r="D5" s="4">
        <f>B5*12</f>
        <v/>
      </c>
      <c r="E5" s="2" t="inlineStr"/>
      <c r="F5" s="2" t="inlineStr"/>
    </row>
    <row r="6">
      <c r="A6" s="3" t="inlineStr">
        <is>
          <t>Internet y Teléfono</t>
        </is>
      </c>
      <c r="B6" s="4" t="n">
        <v>80</v>
      </c>
      <c r="C6" s="2" t="inlineStr">
        <is>
          <t>Mensual</t>
        </is>
      </c>
      <c r="D6" s="4">
        <f>B6*12</f>
        <v/>
      </c>
      <c r="E6" s="2" t="inlineStr"/>
      <c r="F6" s="2" t="inlineStr"/>
    </row>
    <row r="7">
      <c r="A7" s="3" t="inlineStr">
        <is>
          <t>Salarios Personal (2)</t>
        </is>
      </c>
      <c r="B7" s="4" t="n">
        <v>1600</v>
      </c>
      <c r="C7" s="2" t="inlineStr">
        <is>
          <t>Mensual</t>
        </is>
      </c>
      <c r="D7" s="4">
        <f>B7*12</f>
        <v/>
      </c>
      <c r="E7" s="2" t="inlineStr"/>
      <c r="F7" s="2" t="inlineStr"/>
    </row>
    <row r="8">
      <c r="A8" s="3" t="inlineStr">
        <is>
          <t>Seguros</t>
        </is>
      </c>
      <c r="B8" s="4" t="n">
        <v>150</v>
      </c>
      <c r="C8" s="2" t="inlineStr">
        <is>
          <t>Mensual</t>
        </is>
      </c>
      <c r="D8" s="4">
        <f>B8*12</f>
        <v/>
      </c>
      <c r="E8" s="2" t="inlineStr"/>
      <c r="F8" s="2" t="inlineStr"/>
    </row>
    <row r="9">
      <c r="A9" s="3" t="inlineStr">
        <is>
          <t>Mantenimiento Equipos</t>
        </is>
      </c>
      <c r="B9" s="4" t="n">
        <v>100</v>
      </c>
      <c r="C9" s="2" t="inlineStr">
        <is>
          <t>Mensual</t>
        </is>
      </c>
      <c r="D9" s="4">
        <f>B9*12</f>
        <v/>
      </c>
      <c r="E9" s="2" t="inlineStr"/>
      <c r="F9" s="2" t="inlineStr"/>
    </row>
    <row r="10">
      <c r="A10" s="3" t="inlineStr">
        <is>
          <t>Marketing y Publicidad</t>
        </is>
      </c>
      <c r="B10" s="4" t="n">
        <v>200</v>
      </c>
      <c r="C10" s="2" t="inlineStr">
        <is>
          <t>Mensual</t>
        </is>
      </c>
      <c r="D10" s="4">
        <f>B10*12</f>
        <v/>
      </c>
      <c r="E10" s="2" t="inlineStr"/>
      <c r="F10" s="2" t="inlineStr"/>
    </row>
    <row r="11">
      <c r="A11" s="3" t="inlineStr">
        <is>
          <t>Permisos y Licencias</t>
        </is>
      </c>
      <c r="B11" s="4" t="n">
        <v>50</v>
      </c>
      <c r="C11" s="2" t="inlineStr">
        <is>
          <t>Mensual</t>
        </is>
      </c>
      <c r="D11" s="4">
        <f>B11*12</f>
        <v/>
      </c>
      <c r="E11" s="2" t="inlineStr"/>
      <c r="F11" s="2" t="inlineStr"/>
    </row>
    <row r="12">
      <c r="A12" s="3" t="inlineStr">
        <is>
          <t>Contador/Administración</t>
        </is>
      </c>
      <c r="B12" s="4" t="n">
        <v>120</v>
      </c>
      <c r="C12" s="2" t="inlineStr">
        <is>
          <t>Mensual</t>
        </is>
      </c>
      <c r="D12" s="4">
        <f>B12*12</f>
        <v/>
      </c>
      <c r="E12" s="2" t="inlineStr"/>
      <c r="F12" s="2" t="inlineStr"/>
    </row>
    <row r="13">
      <c r="A13" s="3" t="inlineStr">
        <is>
          <t>Otros Gastos Operativos</t>
        </is>
      </c>
      <c r="B13" s="4" t="n">
        <v>150</v>
      </c>
      <c r="C13" s="2" t="inlineStr">
        <is>
          <t>Mensual</t>
        </is>
      </c>
      <c r="D13" s="4">
        <f>B13*12</f>
        <v/>
      </c>
      <c r="E13" s="2" t="inlineStr"/>
      <c r="F13" s="2" t="inlineStr"/>
    </row>
    <row r="14">
      <c r="A14" s="11" t="inlineStr">
        <is>
          <t>TOTAL COSTOS FIJOS</t>
        </is>
      </c>
      <c r="B14" s="4">
        <f>SUM(B4:B13)</f>
        <v/>
      </c>
      <c r="C14" s="2" t="inlineStr"/>
      <c r="D14" s="4">
        <f>SUM(D4:D13)</f>
        <v/>
      </c>
      <c r="E14" s="2" t="inlineStr"/>
      <c r="F14" s="2" t="inlineStr"/>
    </row>
    <row r="16">
      <c r="A16" s="1" t="inlineStr">
        <is>
          <t>ANÁLISIS DE PUNTO DE EQUILIBRIO</t>
        </is>
      </c>
    </row>
    <row r="17">
      <c r="A17" s="1" t="inlineStr">
        <is>
          <t>Concepto</t>
        </is>
      </c>
      <c r="B17" s="1" t="inlineStr">
        <is>
          <t>Valor</t>
        </is>
      </c>
      <c r="C17" s="1" t="inlineStr">
        <is>
          <t>Fórmula/Notas</t>
        </is>
      </c>
      <c r="D17" s="1" t="inlineStr"/>
      <c r="E17" s="1" t="inlineStr"/>
      <c r="F17" s="1" t="inlineStr"/>
    </row>
    <row r="18">
      <c r="A18" s="3" t="inlineStr">
        <is>
          <t>Costos Fijos Mensuales</t>
        </is>
      </c>
      <c r="B18" s="4">
        <f>B14</f>
        <v/>
      </c>
      <c r="C18" s="3" t="inlineStr">
        <is>
          <t>Desde tabla anterior</t>
        </is>
      </c>
      <c r="D18" s="3" t="inlineStr"/>
      <c r="E18" s="3" t="inlineStr"/>
      <c r="F18" s="3" t="inlineStr"/>
    </row>
    <row r="19">
      <c r="A19" s="3" t="inlineStr">
        <is>
          <t>Precio Promedio Venta</t>
        </is>
      </c>
      <c r="B19" s="4">
        <f>'Resumen Financiero'!D11</f>
        <v/>
      </c>
      <c r="C19" s="3" t="inlineStr">
        <is>
          <t>Promedio de todos los bowls</t>
        </is>
      </c>
      <c r="D19" s="3" t="inlineStr"/>
      <c r="E19" s="3" t="inlineStr"/>
      <c r="F19" s="3" t="inlineStr"/>
    </row>
    <row r="20">
      <c r="A20" s="3" t="inlineStr">
        <is>
          <t>Costo Variable Promedio</t>
        </is>
      </c>
      <c r="B20" s="4">
        <f>'Resumen Financiero'!C11</f>
        <v/>
      </c>
      <c r="C20" s="3" t="inlineStr">
        <is>
          <t>Promedio de costos de insumos</t>
        </is>
      </c>
      <c r="D20" s="3" t="inlineStr"/>
      <c r="E20" s="3" t="inlineStr"/>
      <c r="F20" s="3" t="inlineStr"/>
    </row>
    <row r="21">
      <c r="A21" s="3" t="inlineStr">
        <is>
          <t>Margen de Contribución</t>
        </is>
      </c>
      <c r="B21" s="4">
        <f>B18-B19</f>
        <v/>
      </c>
      <c r="C21" s="3" t="inlineStr">
        <is>
          <t>Precio - Costo Variable</t>
        </is>
      </c>
      <c r="D21" s="3" t="inlineStr"/>
      <c r="E21" s="3" t="inlineStr"/>
      <c r="F21" s="3" t="inlineStr"/>
    </row>
    <row r="22">
      <c r="A22" s="13" t="inlineStr">
        <is>
          <t>Punto Equilibrio (unidades)</t>
        </is>
      </c>
      <c r="B22" s="4">
        <f>ROUNDUP(B17/B20,0)</f>
        <v/>
      </c>
      <c r="C22" s="3" t="inlineStr">
        <is>
          <t>Costos Fijos / Margen Contribución</t>
        </is>
      </c>
      <c r="D22" s="3" t="inlineStr"/>
      <c r="E22" s="3" t="inlineStr"/>
      <c r="F22" s="3" t="inlineStr"/>
    </row>
    <row r="23">
      <c r="A23" s="13" t="inlineStr">
        <is>
          <t>Ingreso en Punto Equilibrio</t>
        </is>
      </c>
      <c r="B23" s="4">
        <f>B21*B18</f>
        <v/>
      </c>
      <c r="C23" s="3" t="inlineStr">
        <is>
          <t>Unidades BE × Precio Promedio</t>
        </is>
      </c>
      <c r="D23" s="3" t="inlineStr"/>
      <c r="E23" s="3" t="inlineStr"/>
      <c r="F23" s="3" t="inlineStr"/>
    </row>
    <row r="24">
      <c r="A24" s="3" t="inlineStr"/>
      <c r="B24" s="2" t="inlineStr"/>
      <c r="C24" s="3" t="inlineStr"/>
      <c r="D24" s="3" t="inlineStr"/>
      <c r="E24" s="3" t="inlineStr"/>
      <c r="F24" s="3" t="inlineStr"/>
    </row>
    <row r="25">
      <c r="A25" s="13" t="inlineStr">
        <is>
          <t>META DE VENTAS MENSUAL</t>
        </is>
      </c>
      <c r="B25" s="4" t="n">
        <v>500</v>
      </c>
      <c r="C25" s="3" t="inlineStr">
        <is>
          <t>Unidades objetivo</t>
        </is>
      </c>
      <c r="D25" s="3" t="inlineStr"/>
      <c r="E25" s="3" t="inlineStr"/>
      <c r="F25" s="3" t="inlineStr"/>
    </row>
    <row r="26">
      <c r="A26" s="3" t="inlineStr">
        <is>
          <t>Ingreso Proyectado</t>
        </is>
      </c>
      <c r="B26" s="4">
        <f>B24*B18</f>
        <v/>
      </c>
      <c r="C26" s="3" t="inlineStr"/>
      <c r="D26" s="3" t="inlineStr"/>
      <c r="E26" s="3" t="inlineStr"/>
      <c r="F26" s="3" t="inlineStr"/>
    </row>
    <row r="27">
      <c r="A27" s="3" t="inlineStr">
        <is>
          <t>Ganancia Proyectada</t>
        </is>
      </c>
      <c r="B27" s="4">
        <f>B24*B20-B17</f>
        <v/>
      </c>
      <c r="C27" s="3" t="inlineStr">
        <is>
          <t>(Unidades × Margen) - Costos Fijos</t>
        </is>
      </c>
      <c r="D27" s="3" t="inlineStr"/>
      <c r="E27" s="3" t="inlineStr"/>
      <c r="F27" s="3" t="inlineStr"/>
    </row>
    <row r="28">
      <c r="A28" s="3" t="inlineStr">
        <is>
          <t>Rentabilidad Neta</t>
        </is>
      </c>
      <c r="B28" s="4">
        <f>ROUND(B26/B25*100,1)&amp;"%"</f>
        <v/>
      </c>
      <c r="C28" s="3" t="inlineStr">
        <is>
          <t>Ganancia / Ingreso</t>
        </is>
      </c>
      <c r="D28" s="3" t="inlineStr"/>
      <c r="E28" s="3" t="inlineStr"/>
      <c r="F28" s="3" t="inlineStr"/>
    </row>
  </sheetData>
  <mergeCells count="2">
    <mergeCell ref="A16:F16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2026-05-14T20:18:17Z</dcterms:created>
  <dcterms:modified xmlns:dcterms="http://purl.org/dc/terms/" xmlns:xsi="http://www.w3.org/2001/XMLSchema-instance" xsi:type="dcterms:W3CDTF">2026-05-14T20:18:17Z</dcterms:modified>
</cp:coreProperties>
</file>